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FVS\Files 1\FVS\MWL\2025\"/>
    </mc:Choice>
  </mc:AlternateContent>
  <xr:revisionPtr revIDLastSave="0" documentId="13_ncr:1_{B3FCAFE1-AFE4-43CB-867B-B79C7A338875}" xr6:coauthVersionLast="47" xr6:coauthVersionMax="47" xr10:uidLastSave="{00000000-0000-0000-0000-000000000000}"/>
  <bookViews>
    <workbookView xWindow="9360" yWindow="0" windowWidth="13728" windowHeight="12360" xr2:uid="{00000000-000D-0000-FFFF-FFFF00000000}"/>
  </bookViews>
  <sheets>
    <sheet name="Team" sheetId="3" r:id="rId1"/>
    <sheet name="Women" sheetId="1" r:id="rId2"/>
    <sheet name="Men" sheetId="2" r:id="rId3"/>
  </sheets>
  <definedNames>
    <definedName name="_xlnm._FilterDatabase" localSheetId="2" hidden="1">Men!$A$4:$L$245</definedName>
    <definedName name="_xlnm._FilterDatabase" localSheetId="1" hidden="1">Women!#REF!</definedName>
    <definedName name="D2NON">Women!$D$159</definedName>
    <definedName name="D3NON">Women!#REF!</definedName>
    <definedName name="D3NONVET">Women!#REF!</definedName>
    <definedName name="_xlnm.Print_Area" localSheetId="2">Men!$A$2:$J$245</definedName>
    <definedName name="_xlnm.Print_Area" localSheetId="1">Women!$A$2:$L$149</definedName>
    <definedName name="_xlnm.Print_Titles" localSheetId="2">Men!$2:$4</definedName>
    <definedName name="_xlnm.Print_Titles" localSheetId="1">Women!$2:$4</definedName>
  </definedNames>
  <calcPr calcId="181029"/>
</workbook>
</file>

<file path=xl/calcChain.xml><?xml version="1.0" encoding="utf-8"?>
<calcChain xmlns="http://schemas.openxmlformats.org/spreadsheetml/2006/main">
  <c r="W69" i="1" l="1"/>
  <c r="W221" i="2"/>
  <c r="W215" i="2"/>
  <c r="W205" i="2"/>
  <c r="N20" i="3"/>
  <c r="Q156" i="1"/>
  <c r="Q155" i="1"/>
  <c r="Y143" i="1"/>
  <c r="Q143" i="1"/>
  <c r="AA144" i="2"/>
  <c r="AA82" i="2"/>
  <c r="AA29" i="1"/>
  <c r="S29" i="1"/>
  <c r="AA20" i="1"/>
  <c r="S20" i="1"/>
  <c r="AA148" i="1"/>
  <c r="AA104" i="1"/>
  <c r="AA92" i="1"/>
  <c r="AA89" i="1"/>
  <c r="AA55" i="1"/>
  <c r="AA36" i="1"/>
  <c r="AA32" i="1"/>
  <c r="AA31" i="1"/>
  <c r="AA30" i="1"/>
  <c r="AA27" i="1"/>
  <c r="AA23" i="1"/>
  <c r="AA16" i="1"/>
  <c r="Z129" i="1"/>
  <c r="Z120" i="1"/>
  <c r="Z105" i="1"/>
  <c r="Z82" i="1"/>
  <c r="Z62" i="1"/>
  <c r="Z60" i="1"/>
  <c r="Z54" i="1"/>
  <c r="Z51" i="1"/>
  <c r="Z46" i="1"/>
  <c r="Z7" i="1"/>
  <c r="Y145" i="1"/>
  <c r="Y144" i="1"/>
  <c r="Y141" i="1"/>
  <c r="Y128" i="1"/>
  <c r="Y121" i="1"/>
  <c r="Y115" i="1"/>
  <c r="Y113" i="1"/>
  <c r="Y112" i="1"/>
  <c r="Y110" i="1"/>
  <c r="Y109" i="1"/>
  <c r="Y103" i="1"/>
  <c r="Y101" i="1"/>
  <c r="Y97" i="1"/>
  <c r="Y81" i="1"/>
  <c r="Y80" i="1"/>
  <c r="Y48" i="1"/>
  <c r="Y43" i="1"/>
  <c r="Y22" i="1"/>
  <c r="X138" i="1"/>
  <c r="X137" i="1"/>
  <c r="X111" i="1"/>
  <c r="X99" i="1"/>
  <c r="X95" i="1"/>
  <c r="X91" i="1"/>
  <c r="X90" i="1"/>
  <c r="X85" i="1"/>
  <c r="X84" i="1"/>
  <c r="X83" i="1"/>
  <c r="X79" i="1"/>
  <c r="X61" i="1"/>
  <c r="X58" i="1"/>
  <c r="X45" i="1"/>
  <c r="X37" i="1"/>
  <c r="X34" i="1"/>
  <c r="X33" i="1"/>
  <c r="X26" i="1"/>
  <c r="X25" i="1"/>
  <c r="X21" i="1"/>
  <c r="W119" i="1"/>
  <c r="W102" i="1"/>
  <c r="W98" i="1"/>
  <c r="W88" i="1"/>
  <c r="W78" i="1"/>
  <c r="W71" i="1"/>
  <c r="W68" i="1"/>
  <c r="W49" i="1"/>
  <c r="W47" i="1"/>
  <c r="W24" i="1"/>
  <c r="V147" i="1"/>
  <c r="V146" i="1"/>
  <c r="V140" i="1"/>
  <c r="V139" i="1"/>
  <c r="V134" i="1"/>
  <c r="V132" i="1"/>
  <c r="V131" i="1"/>
  <c r="V130" i="1"/>
  <c r="V127" i="1"/>
  <c r="V126" i="1"/>
  <c r="V125" i="1"/>
  <c r="V122" i="1"/>
  <c r="V116" i="1"/>
  <c r="V106" i="1"/>
  <c r="V94" i="1"/>
  <c r="V87" i="1"/>
  <c r="V75" i="1"/>
  <c r="V59" i="1"/>
  <c r="V42" i="1"/>
  <c r="V40" i="1"/>
  <c r="V39" i="1"/>
  <c r="V18" i="1"/>
  <c r="V15" i="1"/>
  <c r="V14" i="1"/>
  <c r="U133" i="1"/>
  <c r="U123" i="1"/>
  <c r="U118" i="1"/>
  <c r="U117" i="1"/>
  <c r="U114" i="1"/>
  <c r="U108" i="1"/>
  <c r="U100" i="1"/>
  <c r="U65" i="1"/>
  <c r="U50" i="1"/>
  <c r="U11" i="1"/>
  <c r="S148" i="1"/>
  <c r="S104" i="1"/>
  <c r="S92" i="1"/>
  <c r="S89" i="1"/>
  <c r="S76" i="1"/>
  <c r="S56" i="1"/>
  <c r="S55" i="1"/>
  <c r="S44" i="1"/>
  <c r="S36" i="1"/>
  <c r="S32" i="1"/>
  <c r="S31" i="1"/>
  <c r="S30" i="1"/>
  <c r="S27" i="1"/>
  <c r="S23" i="1"/>
  <c r="S16" i="1"/>
  <c r="S5" i="1"/>
  <c r="R129" i="1"/>
  <c r="R120" i="1"/>
  <c r="R105" i="1"/>
  <c r="R82" i="1"/>
  <c r="R62" i="1"/>
  <c r="R60" i="1"/>
  <c r="R54" i="1"/>
  <c r="R51" i="1"/>
  <c r="R46" i="1"/>
  <c r="R7" i="1"/>
  <c r="R6" i="1"/>
  <c r="Q145" i="1"/>
  <c r="Q144" i="1"/>
  <c r="Q142" i="1"/>
  <c r="Q141" i="1"/>
  <c r="Q128" i="1"/>
  <c r="Q121" i="1"/>
  <c r="Q115" i="1"/>
  <c r="Q113" i="1"/>
  <c r="Q112" i="1"/>
  <c r="Q110" i="1"/>
  <c r="Q109" i="1"/>
  <c r="Q103" i="1"/>
  <c r="Q101" i="1"/>
  <c r="Q97" i="1"/>
  <c r="Q93" i="1"/>
  <c r="Q81" i="1"/>
  <c r="Q80" i="1"/>
  <c r="Q64" i="1"/>
  <c r="Q48" i="1"/>
  <c r="Q43" i="1"/>
  <c r="Q35" i="1"/>
  <c r="Q22" i="1"/>
  <c r="Q17" i="1"/>
  <c r="P138" i="1"/>
  <c r="P137" i="1"/>
  <c r="P111" i="1"/>
  <c r="P99" i="1"/>
  <c r="P95" i="1"/>
  <c r="P91" i="1"/>
  <c r="P90" i="1"/>
  <c r="P85" i="1"/>
  <c r="P84" i="1"/>
  <c r="P83" i="1"/>
  <c r="P79" i="1"/>
  <c r="P67" i="1"/>
  <c r="P63" i="1"/>
  <c r="P61" i="1"/>
  <c r="P58" i="1"/>
  <c r="P57" i="1"/>
  <c r="P45" i="1"/>
  <c r="P37" i="1"/>
  <c r="P34" i="1"/>
  <c r="P33" i="1"/>
  <c r="P26" i="1"/>
  <c r="P25" i="1"/>
  <c r="P21" i="1"/>
  <c r="P19" i="1"/>
  <c r="P13" i="1"/>
  <c r="P10" i="1"/>
  <c r="P9" i="1"/>
  <c r="O136" i="1"/>
  <c r="O119" i="1"/>
  <c r="O102" i="1"/>
  <c r="O98" i="1"/>
  <c r="O88" i="1"/>
  <c r="O78" i="1"/>
  <c r="O74" i="1"/>
  <c r="O72" i="1"/>
  <c r="O71" i="1"/>
  <c r="O70" i="1"/>
  <c r="O69" i="1"/>
  <c r="O68" i="1"/>
  <c r="O53" i="1"/>
  <c r="O49" i="1"/>
  <c r="O47" i="1"/>
  <c r="O41" i="1"/>
  <c r="O24" i="1"/>
  <c r="O12" i="1"/>
  <c r="N147" i="1"/>
  <c r="N146" i="1"/>
  <c r="N140" i="1"/>
  <c r="N139" i="1"/>
  <c r="N134" i="1"/>
  <c r="N132" i="1"/>
  <c r="N131" i="1"/>
  <c r="N130" i="1"/>
  <c r="N127" i="1"/>
  <c r="N126" i="1"/>
  <c r="N125" i="1"/>
  <c r="N122" i="1"/>
  <c r="N116" i="1"/>
  <c r="N107" i="1"/>
  <c r="N106" i="1"/>
  <c r="N94" i="1"/>
  <c r="N87" i="1"/>
  <c r="N86" i="1"/>
  <c r="N77" i="1"/>
  <c r="N75" i="1"/>
  <c r="N73" i="1"/>
  <c r="N66" i="1"/>
  <c r="N59" i="1"/>
  <c r="N42" i="1"/>
  <c r="N40" i="1"/>
  <c r="N39" i="1"/>
  <c r="N28" i="1"/>
  <c r="N18" i="1"/>
  <c r="N15" i="1"/>
  <c r="N14" i="1"/>
  <c r="M135" i="1"/>
  <c r="M133" i="1"/>
  <c r="M124" i="1"/>
  <c r="M123" i="1"/>
  <c r="M118" i="1"/>
  <c r="M117" i="1"/>
  <c r="M114" i="1"/>
  <c r="M108" i="1"/>
  <c r="M100" i="1"/>
  <c r="M96" i="1"/>
  <c r="M65" i="1"/>
  <c r="M52" i="1"/>
  <c r="M50" i="1"/>
  <c r="M38" i="1"/>
  <c r="M11" i="1"/>
  <c r="M8" i="1"/>
  <c r="AA232" i="2"/>
  <c r="AA157" i="2"/>
  <c r="AA156" i="2"/>
  <c r="AA148" i="2"/>
  <c r="AA142" i="2"/>
  <c r="AA108" i="2"/>
  <c r="AA81" i="2"/>
  <c r="AA77" i="2"/>
  <c r="AA62" i="2"/>
  <c r="AA57" i="2"/>
  <c r="AA52" i="2"/>
  <c r="AA39" i="2"/>
  <c r="AA37" i="2"/>
  <c r="AA25" i="2"/>
  <c r="AA20" i="2"/>
  <c r="AA16" i="2"/>
  <c r="AA13" i="2"/>
  <c r="AA9" i="2"/>
  <c r="Z244" i="2"/>
  <c r="Z230" i="2"/>
  <c r="Z222" i="2"/>
  <c r="Z182" i="2"/>
  <c r="Z173" i="2"/>
  <c r="Z155" i="2"/>
  <c r="Z146" i="2"/>
  <c r="Z101" i="2"/>
  <c r="Z67" i="2"/>
  <c r="Z41" i="2"/>
  <c r="Z35" i="2"/>
  <c r="Z22" i="2"/>
  <c r="Z19" i="2"/>
  <c r="Z15" i="2"/>
  <c r="Y241" i="2"/>
  <c r="Y240" i="2"/>
  <c r="Y235" i="2"/>
  <c r="Y229" i="2"/>
  <c r="Y225" i="2"/>
  <c r="Y220" i="2"/>
  <c r="Y216" i="2"/>
  <c r="Y213" i="2"/>
  <c r="Y207" i="2"/>
  <c r="Y201" i="2"/>
  <c r="Y200" i="2"/>
  <c r="Y194" i="2"/>
  <c r="Y193" i="2"/>
  <c r="Y178" i="2"/>
  <c r="Y172" i="2"/>
  <c r="Y163" i="2"/>
  <c r="Y158" i="2"/>
  <c r="Y141" i="2"/>
  <c r="Y138" i="2"/>
  <c r="Y130" i="2"/>
  <c r="Y124" i="2"/>
  <c r="Y123" i="2"/>
  <c r="Y113" i="2"/>
  <c r="Y83" i="2"/>
  <c r="Y61" i="2"/>
  <c r="X242" i="2"/>
  <c r="X209" i="2"/>
  <c r="X199" i="2"/>
  <c r="X197" i="2"/>
  <c r="X180" i="2"/>
  <c r="X168" i="2"/>
  <c r="X159" i="2"/>
  <c r="X151" i="2"/>
  <c r="X135" i="2"/>
  <c r="X134" i="2"/>
  <c r="X120" i="2"/>
  <c r="X116" i="2"/>
  <c r="X112" i="2"/>
  <c r="X106" i="2"/>
  <c r="X103" i="2"/>
  <c r="X99" i="2"/>
  <c r="X97" i="2"/>
  <c r="X92" i="2"/>
  <c r="X91" i="2"/>
  <c r="X87" i="2"/>
  <c r="X79" i="2"/>
  <c r="X75" i="2"/>
  <c r="X74" i="2"/>
  <c r="X69" i="2"/>
  <c r="X53" i="2"/>
  <c r="X31" i="2"/>
  <c r="X28" i="2"/>
  <c r="W226" i="2"/>
  <c r="W206" i="2"/>
  <c r="W196" i="2"/>
  <c r="W184" i="2"/>
  <c r="W176" i="2"/>
  <c r="W171" i="2"/>
  <c r="W166" i="2"/>
  <c r="W161" i="2"/>
  <c r="W160" i="2"/>
  <c r="W143" i="2"/>
  <c r="W133" i="2"/>
  <c r="W131" i="2"/>
  <c r="W122" i="2"/>
  <c r="W121" i="2"/>
  <c r="W96" i="2"/>
  <c r="W78" i="2"/>
  <c r="W54" i="2"/>
  <c r="W38" i="2"/>
  <c r="V238" i="2"/>
  <c r="V237" i="2"/>
  <c r="V228" i="2"/>
  <c r="V227" i="2"/>
  <c r="V218" i="2"/>
  <c r="V214" i="2"/>
  <c r="V212" i="2"/>
  <c r="V203" i="2"/>
  <c r="V190" i="2"/>
  <c r="V188" i="2"/>
  <c r="V187" i="2"/>
  <c r="V183" i="2"/>
  <c r="V177" i="2"/>
  <c r="V170" i="2"/>
  <c r="V165" i="2"/>
  <c r="V132" i="2"/>
  <c r="V128" i="2"/>
  <c r="V117" i="2"/>
  <c r="V114" i="2"/>
  <c r="V109" i="2"/>
  <c r="V105" i="2"/>
  <c r="V93" i="2"/>
  <c r="V90" i="2"/>
  <c r="V86" i="2"/>
  <c r="V84" i="2"/>
  <c r="V72" i="2"/>
  <c r="V60" i="2"/>
  <c r="V58" i="2"/>
  <c r="V55" i="2"/>
  <c r="V51" i="2"/>
  <c r="V40" i="2"/>
  <c r="V36" i="2"/>
  <c r="V18" i="2"/>
  <c r="U217" i="2"/>
  <c r="U195" i="2"/>
  <c r="U192" i="2"/>
  <c r="U185" i="2"/>
  <c r="U181" i="2"/>
  <c r="U179" i="2"/>
  <c r="U175" i="2"/>
  <c r="U169" i="2"/>
  <c r="U145" i="2"/>
  <c r="U137" i="2"/>
  <c r="U129" i="2"/>
  <c r="U125" i="2"/>
  <c r="U118" i="2"/>
  <c r="U100" i="2"/>
  <c r="U98" i="2"/>
  <c r="U95" i="2"/>
  <c r="U80" i="2"/>
  <c r="U71" i="2"/>
  <c r="U70" i="2"/>
  <c r="U68" i="2"/>
  <c r="U64" i="2"/>
  <c r="S232" i="2"/>
  <c r="S162" i="2"/>
  <c r="S157" i="2"/>
  <c r="S156" i="2"/>
  <c r="S148" i="2"/>
  <c r="S144" i="2"/>
  <c r="S142" i="2"/>
  <c r="S127" i="2"/>
  <c r="S108" i="2"/>
  <c r="S107" i="2"/>
  <c r="S104" i="2"/>
  <c r="S102" i="2"/>
  <c r="S89" i="2"/>
  <c r="S82" i="2"/>
  <c r="S81" i="2"/>
  <c r="S77" i="2"/>
  <c r="S62" i="2"/>
  <c r="S57" i="2"/>
  <c r="S52" i="2"/>
  <c r="S50" i="2"/>
  <c r="S46" i="2"/>
  <c r="S44" i="2"/>
  <c r="S39" i="2"/>
  <c r="S37" i="2"/>
  <c r="S34" i="2"/>
  <c r="S27" i="2"/>
  <c r="S26" i="2"/>
  <c r="S25" i="2"/>
  <c r="S23" i="2"/>
  <c r="S20" i="2"/>
  <c r="S17" i="2"/>
  <c r="S16" i="2"/>
  <c r="S13" i="2"/>
  <c r="S12" i="2"/>
  <c r="S9" i="2"/>
  <c r="S5" i="2"/>
  <c r="R244" i="2"/>
  <c r="R230" i="2"/>
  <c r="R222" i="2"/>
  <c r="R182" i="2"/>
  <c r="R173" i="2"/>
  <c r="R155" i="2"/>
  <c r="R146" i="2"/>
  <c r="R101" i="2"/>
  <c r="R67" i="2"/>
  <c r="R41" i="2"/>
  <c r="R35" i="2"/>
  <c r="R22" i="2"/>
  <c r="R19" i="2"/>
  <c r="R15" i="2"/>
  <c r="R7" i="2"/>
  <c r="Q241" i="2"/>
  <c r="Q240" i="2"/>
  <c r="Q239" i="2"/>
  <c r="Q236" i="2"/>
  <c r="Q235" i="2"/>
  <c r="Q233" i="2"/>
  <c r="Q231" i="2"/>
  <c r="Q229" i="2"/>
  <c r="Q225" i="2"/>
  <c r="Q220" i="2"/>
  <c r="Q219" i="2"/>
  <c r="Q216" i="2"/>
  <c r="Q213" i="2"/>
  <c r="Q207" i="2"/>
  <c r="Q204" i="2"/>
  <c r="Q202" i="2"/>
  <c r="Q201" i="2"/>
  <c r="Q200" i="2"/>
  <c r="Q194" i="2"/>
  <c r="Q193" i="2"/>
  <c r="Q178" i="2"/>
  <c r="Q174" i="2"/>
  <c r="Q172" i="2"/>
  <c r="Q163" i="2"/>
  <c r="Q158" i="2"/>
  <c r="Q150" i="2"/>
  <c r="Q147" i="2"/>
  <c r="Q141" i="2"/>
  <c r="Q139" i="2"/>
  <c r="Q138" i="2"/>
  <c r="Q136" i="2"/>
  <c r="Q130" i="2"/>
  <c r="Q124" i="2"/>
  <c r="Q123" i="2"/>
  <c r="Q113" i="2"/>
  <c r="Q83" i="2"/>
  <c r="Q65" i="2"/>
  <c r="Q61" i="2"/>
  <c r="Q43" i="2"/>
  <c r="Q33" i="2"/>
  <c r="Q21" i="2"/>
  <c r="P242" i="2"/>
  <c r="P209" i="2"/>
  <c r="P199" i="2"/>
  <c r="P197" i="2"/>
  <c r="P180" i="2"/>
  <c r="P168" i="2"/>
  <c r="P159" i="2"/>
  <c r="P151" i="2"/>
  <c r="P135" i="2"/>
  <c r="P134" i="2"/>
  <c r="P120" i="2"/>
  <c r="P119" i="2"/>
  <c r="P116" i="2"/>
  <c r="P112" i="2"/>
  <c r="P106" i="2"/>
  <c r="P103" i="2"/>
  <c r="P99" i="2"/>
  <c r="P97" i="2"/>
  <c r="P92" i="2"/>
  <c r="P91" i="2"/>
  <c r="P87" i="2"/>
  <c r="P79" i="2"/>
  <c r="P76" i="2"/>
  <c r="P75" i="2"/>
  <c r="P74" i="2"/>
  <c r="P69" i="2"/>
  <c r="P63" i="2"/>
  <c r="P59" i="2"/>
  <c r="P53" i="2"/>
  <c r="P47" i="2"/>
  <c r="P32" i="2"/>
  <c r="P31" i="2"/>
  <c r="P28" i="2"/>
  <c r="P24" i="2"/>
  <c r="P14" i="2"/>
  <c r="P8" i="2"/>
  <c r="O245" i="2"/>
  <c r="O226" i="2"/>
  <c r="O221" i="2"/>
  <c r="O215" i="2"/>
  <c r="O206" i="2"/>
  <c r="O205" i="2"/>
  <c r="O196" i="2"/>
  <c r="O189" i="2"/>
  <c r="O184" i="2"/>
  <c r="O176" i="2"/>
  <c r="O171" i="2"/>
  <c r="O167" i="2"/>
  <c r="O166" i="2"/>
  <c r="O164" i="2"/>
  <c r="O161" i="2"/>
  <c r="O160" i="2"/>
  <c r="O154" i="2"/>
  <c r="O149" i="2"/>
  <c r="O143" i="2"/>
  <c r="O140" i="2"/>
  <c r="O133" i="2"/>
  <c r="O131" i="2"/>
  <c r="O126" i="2"/>
  <c r="O122" i="2"/>
  <c r="O121" i="2"/>
  <c r="O110" i="2"/>
  <c r="O96" i="2"/>
  <c r="O78" i="2"/>
  <c r="O54" i="2"/>
  <c r="O38" i="2"/>
  <c r="O6" i="2"/>
  <c r="N238" i="2"/>
  <c r="N237" i="2"/>
  <c r="N234" i="2"/>
  <c r="N228" i="2"/>
  <c r="N227" i="2"/>
  <c r="N223" i="2"/>
  <c r="N218" i="2"/>
  <c r="N214" i="2"/>
  <c r="N212" i="2"/>
  <c r="N210" i="2"/>
  <c r="N208" i="2"/>
  <c r="N203" i="2"/>
  <c r="N198" i="2"/>
  <c r="N190" i="2"/>
  <c r="N188" i="2"/>
  <c r="N187" i="2"/>
  <c r="N186" i="2"/>
  <c r="N183" i="2"/>
  <c r="N177" i="2"/>
  <c r="N170" i="2"/>
  <c r="N165" i="2"/>
  <c r="N132" i="2"/>
  <c r="N128" i="2"/>
  <c r="N117" i="2"/>
  <c r="N115" i="2"/>
  <c r="N114" i="2"/>
  <c r="N111" i="2"/>
  <c r="N109" i="2"/>
  <c r="N105" i="2"/>
  <c r="N93" i="2"/>
  <c r="N90" i="2"/>
  <c r="N86" i="2"/>
  <c r="N84" i="2"/>
  <c r="N72" i="2"/>
  <c r="N66" i="2"/>
  <c r="N60" i="2"/>
  <c r="N58" i="2"/>
  <c r="N55" i="2"/>
  <c r="N51" i="2"/>
  <c r="N45" i="2"/>
  <c r="N42" i="2"/>
  <c r="N40" i="2"/>
  <c r="N36" i="2"/>
  <c r="N29" i="2"/>
  <c r="N18" i="2"/>
  <c r="N11" i="2"/>
  <c r="N10" i="2"/>
  <c r="M243" i="2"/>
  <c r="M224" i="2"/>
  <c r="M217" i="2"/>
  <c r="M211" i="2"/>
  <c r="M195" i="2"/>
  <c r="M192" i="2"/>
  <c r="M191" i="2"/>
  <c r="M185" i="2"/>
  <c r="M181" i="2"/>
  <c r="M179" i="2"/>
  <c r="M175" i="2"/>
  <c r="M169" i="2"/>
  <c r="M153" i="2"/>
  <c r="M152" i="2"/>
  <c r="M145" i="2"/>
  <c r="M137" i="2"/>
  <c r="M129" i="2"/>
  <c r="M125" i="2"/>
  <c r="M118" i="2"/>
  <c r="M100" i="2"/>
  <c r="M98" i="2"/>
  <c r="M95" i="2"/>
  <c r="M94" i="2"/>
  <c r="M88" i="2"/>
  <c r="M85" i="2"/>
  <c r="M80" i="2"/>
  <c r="M73" i="2"/>
  <c r="M71" i="2"/>
  <c r="M70" i="2"/>
  <c r="M68" i="2"/>
  <c r="M64" i="2"/>
  <c r="M56" i="2"/>
  <c r="M49" i="2"/>
  <c r="M48" i="2"/>
  <c r="M30" i="2"/>
  <c r="B254" i="2" l="1"/>
  <c r="B253" i="2"/>
  <c r="B252" i="2"/>
  <c r="B251" i="2"/>
  <c r="B250" i="2"/>
  <c r="B249" i="2"/>
  <c r="B248" i="2"/>
  <c r="B255" i="2" l="1"/>
  <c r="D255" i="2" s="1"/>
  <c r="B158" i="1"/>
  <c r="B157" i="1"/>
  <c r="B156" i="1"/>
  <c r="B155" i="1"/>
  <c r="B154" i="1"/>
  <c r="B153" i="1"/>
  <c r="B152" i="1"/>
  <c r="B159" i="1" l="1"/>
  <c r="D159" i="1" s="1"/>
  <c r="M91" i="3" l="1"/>
  <c r="M97" i="3"/>
  <c r="M99" i="3"/>
  <c r="M96" i="3"/>
  <c r="M92" i="3"/>
  <c r="M94" i="3"/>
  <c r="M93" i="3"/>
  <c r="F92" i="3"/>
  <c r="F94" i="3"/>
  <c r="F93" i="3"/>
  <c r="F91" i="3"/>
  <c r="F101" i="3"/>
  <c r="F98" i="3"/>
  <c r="F96" i="3"/>
  <c r="M72" i="3"/>
  <c r="M71" i="3"/>
  <c r="M76" i="3"/>
  <c r="M73" i="3"/>
  <c r="M74" i="3"/>
  <c r="M77" i="3"/>
  <c r="F74" i="3"/>
  <c r="F73" i="3"/>
  <c r="F72" i="3"/>
  <c r="F71" i="3"/>
  <c r="F75" i="3"/>
  <c r="F79" i="3"/>
  <c r="F77" i="3"/>
  <c r="M75" i="3"/>
  <c r="J64" i="3"/>
  <c r="J62" i="3"/>
  <c r="J59" i="3"/>
  <c r="J61" i="3"/>
  <c r="J60" i="3"/>
  <c r="J28" i="3"/>
  <c r="J30" i="3"/>
  <c r="J27" i="3"/>
  <c r="J25" i="3"/>
  <c r="J24" i="3"/>
  <c r="J29" i="3"/>
  <c r="J26" i="3"/>
  <c r="A3" i="1"/>
  <c r="A3" i="2"/>
  <c r="J86" i="3" l="1"/>
  <c r="J88" i="3"/>
  <c r="J114" i="3"/>
  <c r="J111" i="3"/>
  <c r="J116" i="3"/>
  <c r="J83" i="3"/>
  <c r="J115" i="3"/>
  <c r="J82" i="3"/>
  <c r="J85" i="3"/>
  <c r="J84" i="3"/>
  <c r="J110" i="3"/>
  <c r="J87" i="3"/>
  <c r="J113" i="3"/>
  <c r="J112" i="3"/>
  <c r="U3" i="2" l="1"/>
  <c r="W3" i="2"/>
  <c r="Y3" i="2"/>
  <c r="U4" i="2"/>
  <c r="W4" i="2"/>
  <c r="Y4" i="2"/>
  <c r="J65" i="3"/>
  <c r="J63" i="3"/>
  <c r="G40" i="3" l="1"/>
  <c r="G98" i="3" l="1"/>
  <c r="U260" i="2"/>
  <c r="G38" i="3"/>
  <c r="G96" i="3" s="1"/>
  <c r="Y260" i="2"/>
  <c r="W260" i="2"/>
  <c r="AA260" i="2"/>
  <c r="X260" i="2"/>
  <c r="V260" i="2"/>
  <c r="Z260" i="2"/>
  <c r="V255" i="2"/>
  <c r="V254" i="2"/>
  <c r="AA248" i="2"/>
  <c r="AA249" i="2"/>
  <c r="V248" i="2"/>
  <c r="X248" i="2"/>
  <c r="W249" i="2"/>
  <c r="X249" i="2"/>
  <c r="V252" i="2"/>
  <c r="V249" i="2"/>
  <c r="G42" i="3"/>
  <c r="G101" i="3" s="1"/>
  <c r="V251" i="2"/>
  <c r="W248" i="2"/>
  <c r="G47" i="3" l="1"/>
  <c r="G41" i="3"/>
  <c r="G52" i="3"/>
  <c r="G39" i="3"/>
  <c r="G37" i="3"/>
  <c r="G44" i="3"/>
  <c r="G102" i="3" l="1"/>
  <c r="G99" i="3"/>
  <c r="G95" i="3"/>
  <c r="G107" i="3"/>
  <c r="G105" i="3"/>
  <c r="G97" i="3"/>
  <c r="Y249" i="2" l="1"/>
  <c r="Y248" i="2"/>
  <c r="G48" i="3" s="1"/>
  <c r="Z249" i="2" l="1"/>
  <c r="Z248" i="2"/>
  <c r="AA252" i="2"/>
  <c r="AA251" i="2"/>
  <c r="G106" i="3" l="1"/>
  <c r="G46" i="3"/>
  <c r="G49" i="3"/>
  <c r="G104" i="3" l="1"/>
  <c r="G100" i="3"/>
  <c r="Z3" i="2"/>
  <c r="V3" i="2"/>
  <c r="X3" i="2"/>
  <c r="AA3" i="2"/>
  <c r="Z4" i="2"/>
  <c r="V4" i="2"/>
  <c r="X4" i="2"/>
  <c r="AA4" i="2"/>
  <c r="U249" i="2"/>
  <c r="U248" i="2"/>
  <c r="G33" i="3" l="1"/>
  <c r="G91" i="3" s="1"/>
  <c r="G36" i="3"/>
  <c r="G35" i="3"/>
  <c r="G45" i="3"/>
  <c r="G103" i="3" s="1"/>
  <c r="G34" i="3"/>
  <c r="G93" i="3" l="1"/>
  <c r="G94" i="3"/>
  <c r="G92" i="3"/>
  <c r="M4" i="2" l="1"/>
  <c r="M260" i="2"/>
  <c r="Q260" i="2"/>
  <c r="Q4" i="2"/>
  <c r="M3" i="2"/>
  <c r="G9" i="3" s="1"/>
  <c r="G75" i="3" s="1"/>
  <c r="N249" i="2"/>
  <c r="N4" i="2"/>
  <c r="N260" i="2"/>
  <c r="R4" i="2"/>
  <c r="R260" i="2"/>
  <c r="O4" i="2"/>
  <c r="O260" i="2"/>
  <c r="N248" i="2"/>
  <c r="R3" i="2"/>
  <c r="G10" i="3" s="1"/>
  <c r="G73" i="3" s="1"/>
  <c r="Q3" i="2"/>
  <c r="O3" i="2"/>
  <c r="P260" i="2"/>
  <c r="P4" i="2"/>
  <c r="S248" i="2"/>
  <c r="S249" i="2"/>
  <c r="S260" i="2"/>
  <c r="S4" i="2"/>
  <c r="N3" i="2"/>
  <c r="G6" i="3" s="1"/>
  <c r="G72" i="3" s="1"/>
  <c r="S3" i="2"/>
  <c r="G5" i="3" s="1"/>
  <c r="G71" i="3" s="1"/>
  <c r="P3" i="2"/>
  <c r="G7" i="3" l="1"/>
  <c r="G74" i="3" s="1"/>
  <c r="G11" i="3"/>
  <c r="G77" i="3" s="1"/>
  <c r="G13" i="3"/>
  <c r="G79" i="3" s="1"/>
  <c r="G8" i="3"/>
  <c r="G76" i="3" s="1"/>
  <c r="G14" i="3"/>
  <c r="G78" i="3" s="1"/>
  <c r="Q249" i="2" l="1"/>
  <c r="P249" i="2"/>
  <c r="Q248" i="2"/>
  <c r="G18" i="3"/>
  <c r="P248" i="2"/>
  <c r="G12" i="3"/>
  <c r="Y255" i="2"/>
  <c r="Y254" i="2"/>
  <c r="G56" i="3"/>
  <c r="Y252" i="2"/>
  <c r="Y251" i="2"/>
  <c r="G54" i="3"/>
  <c r="X255" i="2"/>
  <c r="X254" i="2"/>
  <c r="G50" i="3"/>
  <c r="X252" i="2"/>
  <c r="X251" i="2"/>
  <c r="G43" i="3"/>
  <c r="V258" i="2"/>
  <c r="V257" i="2"/>
  <c r="G55" i="3"/>
  <c r="U252" i="2"/>
  <c r="U251" i="2"/>
  <c r="G51" i="3"/>
  <c r="S252" i="2"/>
  <c r="S251" i="2"/>
  <c r="G16" i="3"/>
  <c r="Q252" i="2"/>
  <c r="P252" i="2"/>
  <c r="Q251" i="2"/>
  <c r="G21" i="3"/>
  <c r="P251" i="2"/>
  <c r="G19" i="3"/>
  <c r="N252" i="2"/>
  <c r="N251" i="2"/>
  <c r="G20" i="3"/>
  <c r="O249" i="2"/>
  <c r="O248" i="2"/>
  <c r="G17" i="3"/>
  <c r="M249" i="2"/>
  <c r="M248" i="2"/>
  <c r="G15" i="3"/>
  <c r="W252" i="2"/>
  <c r="W251" i="2"/>
  <c r="G53" i="3" s="1"/>
  <c r="X156" i="1"/>
  <c r="X152" i="1"/>
  <c r="N38" i="3"/>
  <c r="P152" i="1"/>
  <c r="N12" i="3"/>
  <c r="P153" i="1"/>
  <c r="W4" i="1"/>
  <c r="W167" i="1"/>
  <c r="Y4" i="1"/>
  <c r="Y167" i="1"/>
  <c r="U4" i="1"/>
  <c r="U167" i="1"/>
  <c r="AA153" i="1"/>
  <c r="V159" i="1"/>
  <c r="V158" i="1"/>
  <c r="N53" i="3"/>
  <c r="N105" i="3"/>
  <c r="V156" i="1"/>
  <c r="V153" i="1"/>
  <c r="N156" i="1"/>
  <c r="N153" i="1"/>
  <c r="AA4" i="1"/>
  <c r="AA167" i="1"/>
  <c r="V4" i="1"/>
  <c r="V167" i="1"/>
  <c r="X4" i="1"/>
  <c r="X167" i="1"/>
  <c r="Z4" i="1"/>
  <c r="Z167" i="1"/>
  <c r="S4" i="1"/>
  <c r="S167" i="1"/>
  <c r="N4" i="1"/>
  <c r="N167" i="1"/>
  <c r="P4" i="1"/>
  <c r="P167" i="1"/>
  <c r="R4" i="1"/>
  <c r="R167" i="1"/>
  <c r="Q4" i="1"/>
  <c r="Q167" i="1"/>
  <c r="M4" i="1"/>
  <c r="M167" i="1"/>
  <c r="O4" i="1"/>
  <c r="O167" i="1"/>
  <c r="Z153" i="1"/>
  <c r="Y153" i="1"/>
  <c r="U153" i="1"/>
  <c r="AA156" i="1"/>
  <c r="N155" i="1"/>
  <c r="N19" i="3"/>
  <c r="N79" i="3"/>
  <c r="N152" i="1"/>
  <c r="N15" i="3"/>
  <c r="N78" i="3"/>
  <c r="Z152" i="1"/>
  <c r="N46" i="3"/>
  <c r="N101" i="3"/>
  <c r="U152" i="1"/>
  <c r="N51" i="3"/>
  <c r="N103" i="3"/>
  <c r="V155" i="1"/>
  <c r="N49" i="3"/>
  <c r="N102" i="3"/>
  <c r="AA155" i="1"/>
  <c r="N43" i="3"/>
  <c r="N100" i="3"/>
  <c r="V152" i="1"/>
  <c r="N41" i="3"/>
  <c r="N98" i="3"/>
  <c r="AA152" i="1"/>
  <c r="N36" i="3"/>
  <c r="N95" i="3"/>
  <c r="Y152" i="1"/>
  <c r="N48" i="3"/>
  <c r="N104" i="3"/>
  <c r="Y3" i="1"/>
  <c r="N39" i="3"/>
  <c r="N97" i="3" s="1"/>
  <c r="K116" i="3" s="1"/>
  <c r="K65" i="3"/>
  <c r="W3" i="1"/>
  <c r="N40" i="3"/>
  <c r="N99" i="3" s="1"/>
  <c r="K115" i="3" s="1"/>
  <c r="K63" i="3"/>
  <c r="U3" i="1"/>
  <c r="N42" i="3"/>
  <c r="K64" i="3" s="1"/>
  <c r="N96" i="3"/>
  <c r="K114" i="3"/>
  <c r="V3" i="1"/>
  <c r="N33" i="3"/>
  <c r="K60" i="3" s="1"/>
  <c r="N93" i="3"/>
  <c r="K111" i="3"/>
  <c r="AA3" i="1"/>
  <c r="N34" i="3"/>
  <c r="N92" i="3" s="1"/>
  <c r="K110" i="3" s="1"/>
  <c r="K59" i="3"/>
  <c r="X3" i="1"/>
  <c r="N35" i="3"/>
  <c r="K62" i="3" s="1"/>
  <c r="N91" i="3"/>
  <c r="K112" i="3"/>
  <c r="Z3" i="1"/>
  <c r="N37" i="3"/>
  <c r="K61" i="3" s="1"/>
  <c r="N94" i="3"/>
  <c r="K113" i="3"/>
  <c r="R3" i="1"/>
  <c r="N9" i="3"/>
  <c r="K29" i="3" s="1"/>
  <c r="N76" i="3"/>
  <c r="K85" i="3"/>
  <c r="N3" i="1"/>
  <c r="N7" i="3"/>
  <c r="K26" i="3" s="1"/>
  <c r="N73" i="3"/>
  <c r="K84" i="3"/>
  <c r="M3" i="1"/>
  <c r="N11" i="3"/>
  <c r="K27" i="3" s="1"/>
  <c r="N75" i="3"/>
  <c r="K86" i="3"/>
  <c r="S3" i="1"/>
  <c r="N6" i="3"/>
  <c r="K24" i="3" s="1"/>
  <c r="N72" i="3"/>
  <c r="K82" i="3"/>
  <c r="Q3" i="1"/>
  <c r="N10" i="3"/>
  <c r="N74" i="3" s="1"/>
  <c r="K87" i="3" s="1"/>
  <c r="K28" i="3"/>
  <c r="P3" i="1"/>
  <c r="N5" i="3"/>
  <c r="K25" i="3" s="1"/>
  <c r="N71" i="3"/>
  <c r="K83" i="3"/>
  <c r="O3" i="1"/>
  <c r="N8" i="3"/>
  <c r="N77" i="3" s="1"/>
  <c r="K88" i="3" s="1"/>
  <c r="K30" i="3"/>
  <c r="X155" i="1"/>
  <c r="N45" i="3"/>
  <c r="X153" i="1"/>
  <c r="Y156" i="1"/>
  <c r="Y155" i="1"/>
  <c r="N50" i="3"/>
  <c r="N106" i="3"/>
  <c r="M153" i="1"/>
  <c r="M152" i="1"/>
  <c r="N18" i="3"/>
  <c r="S153" i="1"/>
  <c r="S152" i="1"/>
  <c r="N13" i="3"/>
  <c r="Q153" i="1"/>
  <c r="Q152" i="1"/>
  <c r="N17" i="3"/>
  <c r="P156" i="1"/>
  <c r="P155" i="1"/>
  <c r="N16" i="3"/>
  <c r="O153" i="1"/>
  <c r="O152" i="1"/>
  <c r="N14" i="3"/>
  <c r="Y159" i="1"/>
  <c r="Y158" i="1"/>
  <c r="N54" i="3"/>
  <c r="X162" i="1"/>
  <c r="X161" i="1"/>
  <c r="N52" i="3"/>
  <c r="X159" i="1"/>
  <c r="X158" i="1"/>
  <c r="N47" i="3"/>
  <c r="V165" i="1"/>
  <c r="V164" i="1"/>
  <c r="N56" i="3"/>
  <c r="V162" i="1"/>
  <c r="V161" i="1"/>
  <c r="N55" i="3"/>
  <c r="W153" i="1"/>
  <c r="W152" i="1"/>
  <c r="N44" i="3"/>
</calcChain>
</file>

<file path=xl/sharedStrings.xml><?xml version="1.0" encoding="utf-8"?>
<sst xmlns="http://schemas.openxmlformats.org/spreadsheetml/2006/main" count="2314" uniqueCount="622">
  <si>
    <t>Pos</t>
  </si>
  <si>
    <t>Vet</t>
  </si>
  <si>
    <t>No.</t>
  </si>
  <si>
    <t>Time</t>
  </si>
  <si>
    <t>Name</t>
  </si>
  <si>
    <t>Surname</t>
  </si>
  <si>
    <t>Cat.</t>
  </si>
  <si>
    <t>Club</t>
  </si>
  <si>
    <t>M/F</t>
  </si>
  <si>
    <t>MEN</t>
  </si>
  <si>
    <t>Score</t>
  </si>
  <si>
    <t>Points</t>
  </si>
  <si>
    <t>WOMEN</t>
  </si>
  <si>
    <t>Race</t>
  </si>
  <si>
    <t>B-TEAM</t>
  </si>
  <si>
    <t>C-TEAM</t>
  </si>
  <si>
    <t>D-TEAM</t>
  </si>
  <si>
    <t>E-TEAM</t>
  </si>
  <si>
    <t>BSRC</t>
  </si>
  <si>
    <t>* indicates 2nd claim runner</t>
  </si>
  <si>
    <t>SS</t>
  </si>
  <si>
    <t>Div</t>
  </si>
  <si>
    <t>Cat</t>
  </si>
  <si>
    <t>F-TEAM</t>
  </si>
  <si>
    <t>ROY</t>
  </si>
  <si>
    <t>HRTC</t>
  </si>
  <si>
    <t>F</t>
  </si>
  <si>
    <t>M</t>
  </si>
  <si>
    <t>WJ</t>
  </si>
  <si>
    <t>OPEN</t>
  </si>
  <si>
    <t>VETS</t>
  </si>
  <si>
    <t>Royston Runners</t>
  </si>
  <si>
    <t>Ware Joggers</t>
  </si>
  <si>
    <t>Bishop Stortford Running Club</t>
  </si>
  <si>
    <t>Stevenage Striders</t>
  </si>
  <si>
    <t>ROY 'B'</t>
  </si>
  <si>
    <t>WJ 'B'</t>
  </si>
  <si>
    <t>OVERALL</t>
  </si>
  <si>
    <t>VET MEN</t>
  </si>
  <si>
    <t>VET WOMEN</t>
  </si>
  <si>
    <t>BSRC 'B'</t>
  </si>
  <si>
    <t>HRTC 'B'</t>
  </si>
  <si>
    <t>SS 'B'</t>
  </si>
  <si>
    <t>WJ 'C'</t>
  </si>
  <si>
    <t>SS 'C'</t>
  </si>
  <si>
    <t>Harlow Run &amp; Tri Club</t>
  </si>
  <si>
    <t>BSRC 'C'</t>
  </si>
  <si>
    <t>FVS</t>
  </si>
  <si>
    <t>WAT</t>
  </si>
  <si>
    <t>2025 MID WEEK LEAGUE sponsored by</t>
  </si>
  <si>
    <t>Watford Joggers</t>
  </si>
  <si>
    <t>WAT 'B'</t>
  </si>
  <si>
    <t>WAT 'C'</t>
  </si>
  <si>
    <t>WAT 'D'</t>
  </si>
  <si>
    <t>FVS 'B'</t>
  </si>
  <si>
    <t>FVS 'C'</t>
  </si>
  <si>
    <t>FVS 'D'</t>
  </si>
  <si>
    <t>CUMULATIVE POSITIONS AFTER 2 RACES</t>
  </si>
  <si>
    <t>Fairlands Valley Spartans</t>
  </si>
  <si>
    <t>CUMULATIVE POSITIONS AFTER 3 RACES</t>
  </si>
  <si>
    <t>Michael</t>
  </si>
  <si>
    <t>Waddington</t>
  </si>
  <si>
    <t>S</t>
  </si>
  <si>
    <t>Martin</t>
  </si>
  <si>
    <t>Westley</t>
  </si>
  <si>
    <t>Oliver</t>
  </si>
  <si>
    <t>Hill</t>
  </si>
  <si>
    <t>Nicholas</t>
  </si>
  <si>
    <t>Lightfoot*</t>
  </si>
  <si>
    <t>Adrian</t>
  </si>
  <si>
    <t>Busolini</t>
  </si>
  <si>
    <t>Simon</t>
  </si>
  <si>
    <t>Fraser</t>
  </si>
  <si>
    <t>William</t>
  </si>
  <si>
    <t>Caunce</t>
  </si>
  <si>
    <t>Tom</t>
  </si>
  <si>
    <t>Combe</t>
  </si>
  <si>
    <t>Quinn</t>
  </si>
  <si>
    <t>Matthew</t>
  </si>
  <si>
    <t>Robinson</t>
  </si>
  <si>
    <t>Harry</t>
  </si>
  <si>
    <t>Kutner</t>
  </si>
  <si>
    <t>James</t>
  </si>
  <si>
    <t>Bass</t>
  </si>
  <si>
    <t>Iain</t>
  </si>
  <si>
    <t>McMurray</t>
  </si>
  <si>
    <t>Liam</t>
  </si>
  <si>
    <t>Struwe</t>
  </si>
  <si>
    <t>Kirk</t>
  </si>
  <si>
    <t>Ndugu</t>
  </si>
  <si>
    <t>Stephen</t>
  </si>
  <si>
    <t>Yates</t>
  </si>
  <si>
    <t>Lucy</t>
  </si>
  <si>
    <t>Barnes</t>
  </si>
  <si>
    <t>Cottiss</t>
  </si>
  <si>
    <t xml:space="preserve">Marc </t>
  </si>
  <si>
    <t>Cecil</t>
  </si>
  <si>
    <t>Ian</t>
  </si>
  <si>
    <t>Perrins</t>
  </si>
  <si>
    <t>Fisher</t>
  </si>
  <si>
    <t>Andrew</t>
  </si>
  <si>
    <t>Joslin</t>
  </si>
  <si>
    <t>Andy</t>
  </si>
  <si>
    <t>Tait</t>
  </si>
  <si>
    <t>Nathan</t>
  </si>
  <si>
    <t>Kirley</t>
  </si>
  <si>
    <t>Peter</t>
  </si>
  <si>
    <t>Roberts</t>
  </si>
  <si>
    <t>Russell</t>
  </si>
  <si>
    <t>Foxwell</t>
  </si>
  <si>
    <t>Alexander</t>
  </si>
  <si>
    <t>Chappell</t>
  </si>
  <si>
    <t>Matt</t>
  </si>
  <si>
    <t>McRandal</t>
  </si>
  <si>
    <t>Fliss</t>
  </si>
  <si>
    <t>Tournant</t>
  </si>
  <si>
    <t>Tanna</t>
  </si>
  <si>
    <t>Chamberlain</t>
  </si>
  <si>
    <t>Chris</t>
  </si>
  <si>
    <t>Holton</t>
  </si>
  <si>
    <t>Dean</t>
  </si>
  <si>
    <t>Reilly</t>
  </si>
  <si>
    <t>Jamie</t>
  </si>
  <si>
    <t>Perri</t>
  </si>
  <si>
    <t>Gentry</t>
  </si>
  <si>
    <t>Archie</t>
  </si>
  <si>
    <t>Gilbey</t>
  </si>
  <si>
    <t>Monks</t>
  </si>
  <si>
    <t>Sydney</t>
  </si>
  <si>
    <t>Barfield</t>
  </si>
  <si>
    <t>Sam</t>
  </si>
  <si>
    <t>Clements</t>
  </si>
  <si>
    <t>Kylan</t>
  </si>
  <si>
    <t>Adams</t>
  </si>
  <si>
    <t>Cook</t>
  </si>
  <si>
    <t>Robyn</t>
  </si>
  <si>
    <t>Kavanagh</t>
  </si>
  <si>
    <t>Morris</t>
  </si>
  <si>
    <t>Mella</t>
  </si>
  <si>
    <t>Jay</t>
  </si>
  <si>
    <t>Papa</t>
  </si>
  <si>
    <t>Paulina</t>
  </si>
  <si>
    <t>Gambill</t>
  </si>
  <si>
    <t>Nick</t>
  </si>
  <si>
    <t>Gill</t>
  </si>
  <si>
    <t>Hockley</t>
  </si>
  <si>
    <t>Catton</t>
  </si>
  <si>
    <t>Crocker</t>
  </si>
  <si>
    <t>Romy</t>
  </si>
  <si>
    <t>Luke</t>
  </si>
  <si>
    <t>Gooding-Williams</t>
  </si>
  <si>
    <t>Ben</t>
  </si>
  <si>
    <t>Ward</t>
  </si>
  <si>
    <t>Jack</t>
  </si>
  <si>
    <t>Waight</t>
  </si>
  <si>
    <t>Kwaku</t>
  </si>
  <si>
    <t>Agyemang</t>
  </si>
  <si>
    <t>Joe</t>
  </si>
  <si>
    <t xml:space="preserve">Herrett </t>
  </si>
  <si>
    <t>Callum</t>
  </si>
  <si>
    <t>Allcock-Green</t>
  </si>
  <si>
    <t>Annabelle</t>
  </si>
  <si>
    <t>White</t>
  </si>
  <si>
    <t>Beckett</t>
  </si>
  <si>
    <t>Lewis</t>
  </si>
  <si>
    <t>Lant</t>
  </si>
  <si>
    <t>Appleby</t>
  </si>
  <si>
    <t>Healy</t>
  </si>
  <si>
    <t>Remy</t>
  </si>
  <si>
    <t>Knowles</t>
  </si>
  <si>
    <t>Neil</t>
  </si>
  <si>
    <t>Walsh</t>
  </si>
  <si>
    <t>Rebecca</t>
  </si>
  <si>
    <t>Dolan</t>
  </si>
  <si>
    <t>Harriet</t>
  </si>
  <si>
    <t>Cruickshank</t>
  </si>
  <si>
    <t>Alex</t>
  </si>
  <si>
    <t>Scofield</t>
  </si>
  <si>
    <t>Anna</t>
  </si>
  <si>
    <t>Mowbray</t>
  </si>
  <si>
    <t>Bradley</t>
  </si>
  <si>
    <t>Holmes</t>
  </si>
  <si>
    <t>Farmery</t>
  </si>
  <si>
    <t>Kerri</t>
  </si>
  <si>
    <t>Joseph</t>
  </si>
  <si>
    <t>Wasnock</t>
  </si>
  <si>
    <t>Charlotte</t>
  </si>
  <si>
    <t>Woodman</t>
  </si>
  <si>
    <t>Poppy</t>
  </si>
  <si>
    <t>Norris</t>
  </si>
  <si>
    <t>Lennie</t>
  </si>
  <si>
    <t>Cant</t>
  </si>
  <si>
    <t>Littlechild</t>
  </si>
  <si>
    <t>Kevyn</t>
  </si>
  <si>
    <t>Hopkins-Hall</t>
  </si>
  <si>
    <t>Olivia</t>
  </si>
  <si>
    <t>Nation</t>
  </si>
  <si>
    <t>Frances</t>
  </si>
  <si>
    <t>Stratton</t>
  </si>
  <si>
    <t>Nicole</t>
  </si>
  <si>
    <t>Harris</t>
  </si>
  <si>
    <t>Lloyd</t>
  </si>
  <si>
    <t>Dias</t>
  </si>
  <si>
    <t>Jessica</t>
  </si>
  <si>
    <t>Clarke</t>
  </si>
  <si>
    <t>Jennifer</t>
  </si>
  <si>
    <t>Evans</t>
  </si>
  <si>
    <t>Megan</t>
  </si>
  <si>
    <t>Sutton</t>
  </si>
  <si>
    <t>Patrick</t>
  </si>
  <si>
    <t>Anyadi</t>
  </si>
  <si>
    <t>Jordan</t>
  </si>
  <si>
    <t>Gow</t>
  </si>
  <si>
    <t>Phil</t>
  </si>
  <si>
    <t>Sophie</t>
  </si>
  <si>
    <t>Parsons</t>
  </si>
  <si>
    <t>Ryan</t>
  </si>
  <si>
    <t>Riddell</t>
  </si>
  <si>
    <t>Alistair</t>
  </si>
  <si>
    <t>Young</t>
  </si>
  <si>
    <t>Esther</t>
  </si>
  <si>
    <t>Dixon</t>
  </si>
  <si>
    <t xml:space="preserve">Michael </t>
  </si>
  <si>
    <t>Tillett</t>
  </si>
  <si>
    <t>Danny</t>
  </si>
  <si>
    <t>Harwood</t>
  </si>
  <si>
    <t>David</t>
  </si>
  <si>
    <t>Ackerley</t>
  </si>
  <si>
    <t>Hannah</t>
  </si>
  <si>
    <t>Manton</t>
  </si>
  <si>
    <t>Edwards</t>
  </si>
  <si>
    <t xml:space="preserve">Adam </t>
  </si>
  <si>
    <t>Mead</t>
  </si>
  <si>
    <t>Worrell</t>
  </si>
  <si>
    <t>Jade</t>
  </si>
  <si>
    <t>Sibbons</t>
  </si>
  <si>
    <t>Ella</t>
  </si>
  <si>
    <t>Newitt</t>
  </si>
  <si>
    <t>U 20</t>
  </si>
  <si>
    <t>Kinsella</t>
  </si>
  <si>
    <t>Amelia</t>
  </si>
  <si>
    <t>Murray</t>
  </si>
  <si>
    <t>Emily</t>
  </si>
  <si>
    <t>Helen</t>
  </si>
  <si>
    <t>Mussen</t>
  </si>
  <si>
    <t>V 45</t>
  </si>
  <si>
    <t>Vicky</t>
  </si>
  <si>
    <t>Simpson</t>
  </si>
  <si>
    <t>V 55</t>
  </si>
  <si>
    <t>Lacigova</t>
  </si>
  <si>
    <t>V 35</t>
  </si>
  <si>
    <t>Georgie</t>
  </si>
  <si>
    <t>Hooper</t>
  </si>
  <si>
    <t>Christina</t>
  </si>
  <si>
    <t>Tungatt</t>
  </si>
  <si>
    <t>Marie</t>
  </si>
  <si>
    <t>Colucci</t>
  </si>
  <si>
    <t>Carla</t>
  </si>
  <si>
    <t>Kay</t>
  </si>
  <si>
    <t>Lina</t>
  </si>
  <si>
    <t>Tzompova</t>
  </si>
  <si>
    <t>Cate</t>
  </si>
  <si>
    <t>Campany</t>
  </si>
  <si>
    <t>Sandra</t>
  </si>
  <si>
    <t>Rust</t>
  </si>
  <si>
    <t>Zoe</t>
  </si>
  <si>
    <t>Taylor</t>
  </si>
  <si>
    <t>Louise</t>
  </si>
  <si>
    <t>Burr</t>
  </si>
  <si>
    <t>Jemina</t>
  </si>
  <si>
    <t>Punni</t>
  </si>
  <si>
    <t>Claire</t>
  </si>
  <si>
    <t>Teague</t>
  </si>
  <si>
    <t>Anthea</t>
  </si>
  <si>
    <t>Francis</t>
  </si>
  <si>
    <t>Michelle</t>
  </si>
  <si>
    <t>Cross</t>
  </si>
  <si>
    <t>Isabel</t>
  </si>
  <si>
    <t>Marriage</t>
  </si>
  <si>
    <t>Natalie</t>
  </si>
  <si>
    <t>Moat</t>
  </si>
  <si>
    <t>Jones</t>
  </si>
  <si>
    <t>Felicity</t>
  </si>
  <si>
    <t xml:space="preserve">Millns </t>
  </si>
  <si>
    <t>Archer</t>
  </si>
  <si>
    <t>Tracy</t>
  </si>
  <si>
    <t>Pez</t>
  </si>
  <si>
    <t>Jayne</t>
  </si>
  <si>
    <t>Andrea</t>
  </si>
  <si>
    <t>Skidmore</t>
  </si>
  <si>
    <t>Carolyn</t>
  </si>
  <si>
    <t>Reid</t>
  </si>
  <si>
    <t>Simona</t>
  </si>
  <si>
    <t>Cristea</t>
  </si>
  <si>
    <t>Hyde</t>
  </si>
  <si>
    <t>Chrissie</t>
  </si>
  <si>
    <t>Thomas</t>
  </si>
  <si>
    <t>Veronica</t>
  </si>
  <si>
    <t>Carrasco Espana*</t>
  </si>
  <si>
    <t>Iwaschkin</t>
  </si>
  <si>
    <t>Sarah</t>
  </si>
  <si>
    <t>Sharman</t>
  </si>
  <si>
    <t>Staunton</t>
  </si>
  <si>
    <t>Suzy</t>
  </si>
  <si>
    <t>Bell</t>
  </si>
  <si>
    <t>Hayley</t>
  </si>
  <si>
    <t>King</t>
  </si>
  <si>
    <t>Sally</t>
  </si>
  <si>
    <t>Reeve</t>
  </si>
  <si>
    <t xml:space="preserve">Katerina </t>
  </si>
  <si>
    <t>Fellas</t>
  </si>
  <si>
    <t>Rhodes</t>
  </si>
  <si>
    <t>Victoria</t>
  </si>
  <si>
    <t>Williams</t>
  </si>
  <si>
    <t>Ellen</t>
  </si>
  <si>
    <t>Brooks</t>
  </si>
  <si>
    <t>Linda</t>
  </si>
  <si>
    <t>George</t>
  </si>
  <si>
    <t>Kerry</t>
  </si>
  <si>
    <t>Pugsley</t>
  </si>
  <si>
    <t>Makewell</t>
  </si>
  <si>
    <t>Laura</t>
  </si>
  <si>
    <t>O'Donnell</t>
  </si>
  <si>
    <t>Teresa</t>
  </si>
  <si>
    <t>Sutherill</t>
  </si>
  <si>
    <t>Morgan</t>
  </si>
  <si>
    <t>Zagerman Vaughan</t>
  </si>
  <si>
    <t>Melanie</t>
  </si>
  <si>
    <t>Graves</t>
  </si>
  <si>
    <t>Suzanne</t>
  </si>
  <si>
    <t>Devooght-Johnson</t>
  </si>
  <si>
    <t>Nolan</t>
  </si>
  <si>
    <t>Webber</t>
  </si>
  <si>
    <t>Jeanette</t>
  </si>
  <si>
    <t>Marshall</t>
  </si>
  <si>
    <t>Libby</t>
  </si>
  <si>
    <t>Mitchell</t>
  </si>
  <si>
    <t>V 65</t>
  </si>
  <si>
    <t>Worsey</t>
  </si>
  <si>
    <t>Deborah</t>
  </si>
  <si>
    <t>Meek</t>
  </si>
  <si>
    <t>Jo</t>
  </si>
  <si>
    <t>Cooksley</t>
  </si>
  <si>
    <t>Tina</t>
  </si>
  <si>
    <t>Filby</t>
  </si>
  <si>
    <t>Angie</t>
  </si>
  <si>
    <t>Hayes</t>
  </si>
  <si>
    <t>Elizabeth</t>
  </si>
  <si>
    <t>Dawn</t>
  </si>
  <si>
    <t>Browning</t>
  </si>
  <si>
    <t>Fay</t>
  </si>
  <si>
    <t>Dodgen</t>
  </si>
  <si>
    <t>Julia</t>
  </si>
  <si>
    <t>Middleton</t>
  </si>
  <si>
    <t>Fiona</t>
  </si>
  <si>
    <t>Davies</t>
  </si>
  <si>
    <t>Brennan</t>
  </si>
  <si>
    <t>Emma</t>
  </si>
  <si>
    <t>Jeffrey</t>
  </si>
  <si>
    <t>Emmerson</t>
  </si>
  <si>
    <t>Janet</t>
  </si>
  <si>
    <t>Howes</t>
  </si>
  <si>
    <t>V 75</t>
  </si>
  <si>
    <t>Duffield</t>
  </si>
  <si>
    <t>Lauren</t>
  </si>
  <si>
    <t>Pegg</t>
  </si>
  <si>
    <t>Clare</t>
  </si>
  <si>
    <t>Wybrow</t>
  </si>
  <si>
    <t>Cutler</t>
  </si>
  <si>
    <t>Plumpton</t>
  </si>
  <si>
    <t>Sharon</t>
  </si>
  <si>
    <t>Crowley</t>
  </si>
  <si>
    <t>Frewin</t>
  </si>
  <si>
    <t>Alison</t>
  </si>
  <si>
    <t>Malcolm</t>
  </si>
  <si>
    <t>Luella</t>
  </si>
  <si>
    <t>Denise</t>
  </si>
  <si>
    <t>Parker</t>
  </si>
  <si>
    <t>Esperanza</t>
  </si>
  <si>
    <t>Castro</t>
  </si>
  <si>
    <t>Jilly</t>
  </si>
  <si>
    <t>Palmer</t>
  </si>
  <si>
    <t>Ada</t>
  </si>
  <si>
    <t>Janusiene</t>
  </si>
  <si>
    <t>Callie</t>
  </si>
  <si>
    <t>Chapman</t>
  </si>
  <si>
    <t>Liz</t>
  </si>
  <si>
    <t>Carvell</t>
  </si>
  <si>
    <t>Jeannette</t>
  </si>
  <si>
    <t>Essex</t>
  </si>
  <si>
    <t>Hazel</t>
  </si>
  <si>
    <t>Smith</t>
  </si>
  <si>
    <t>Penny</t>
  </si>
  <si>
    <t>Schenkel</t>
  </si>
  <si>
    <t>Gallagher</t>
  </si>
  <si>
    <t>Samantha</t>
  </si>
  <si>
    <t>Burrows</t>
  </si>
  <si>
    <t>Beth</t>
  </si>
  <si>
    <t>Moorley</t>
  </si>
  <si>
    <t>Phillips</t>
  </si>
  <si>
    <t>Amanda</t>
  </si>
  <si>
    <t>Vickers</t>
  </si>
  <si>
    <t>Rachael</t>
  </si>
  <si>
    <t>MacGuinness</t>
  </si>
  <si>
    <t>Ally</t>
  </si>
  <si>
    <t>Brown</t>
  </si>
  <si>
    <t>Bex</t>
  </si>
  <si>
    <t>Jane</t>
  </si>
  <si>
    <t>Wadey</t>
  </si>
  <si>
    <t>Marleen</t>
  </si>
  <si>
    <t>Van Zwieten</t>
  </si>
  <si>
    <t>Readitt</t>
  </si>
  <si>
    <t>FVS 'E'</t>
  </si>
  <si>
    <t>HRTC 'C'</t>
  </si>
  <si>
    <t>ROY 'C'</t>
  </si>
  <si>
    <t>ROY 'D'</t>
  </si>
  <si>
    <t>SS 'D'</t>
  </si>
  <si>
    <t>FVS 'F'</t>
  </si>
  <si>
    <t>ROY 'E'</t>
  </si>
  <si>
    <t>Kevin</t>
  </si>
  <si>
    <t>Sambridge</t>
  </si>
  <si>
    <t>V 50</t>
  </si>
  <si>
    <t>Pas</t>
  </si>
  <si>
    <t>Blackwell</t>
  </si>
  <si>
    <t>V 40</t>
  </si>
  <si>
    <t>O'Sullivan</t>
  </si>
  <si>
    <t>Jackson</t>
  </si>
  <si>
    <t>Mark</t>
  </si>
  <si>
    <t>Ames</t>
  </si>
  <si>
    <t>Axam</t>
  </si>
  <si>
    <t>Tim</t>
  </si>
  <si>
    <t>Paul</t>
  </si>
  <si>
    <t>Makowski</t>
  </si>
  <si>
    <t>De Vooght-Johnson</t>
  </si>
  <si>
    <t>Darren</t>
  </si>
  <si>
    <t>McLatchey</t>
  </si>
  <si>
    <t>Mike</t>
  </si>
  <si>
    <t>Jeffs</t>
  </si>
  <si>
    <t>Croft</t>
  </si>
  <si>
    <t>Rob</t>
  </si>
  <si>
    <t>Lowe</t>
  </si>
  <si>
    <t>Timothy</t>
  </si>
  <si>
    <t>Brignall</t>
  </si>
  <si>
    <t>Harris-Cherguit</t>
  </si>
  <si>
    <t xml:space="preserve">Frank </t>
  </si>
  <si>
    <t>V 60</t>
  </si>
  <si>
    <t>Steffan</t>
  </si>
  <si>
    <t>Ford</t>
  </si>
  <si>
    <t>Fradley</t>
  </si>
  <si>
    <t>Crudgington</t>
  </si>
  <si>
    <t>Ross</t>
  </si>
  <si>
    <t>Bull</t>
  </si>
  <si>
    <t>Richard</t>
  </si>
  <si>
    <t>Bate</t>
  </si>
  <si>
    <t>Shelley</t>
  </si>
  <si>
    <t>Andrews</t>
  </si>
  <si>
    <t>Adam</t>
  </si>
  <si>
    <t>Watson</t>
  </si>
  <si>
    <t>Newman</t>
  </si>
  <si>
    <t>Jonathon</t>
  </si>
  <si>
    <t>Pitkin</t>
  </si>
  <si>
    <t>Newton</t>
  </si>
  <si>
    <t>Graham</t>
  </si>
  <si>
    <t>Ironside</t>
  </si>
  <si>
    <t>Mully</t>
  </si>
  <si>
    <t>Ralph</t>
  </si>
  <si>
    <t>Dadswell*</t>
  </si>
  <si>
    <t>Dry</t>
  </si>
  <si>
    <t>Harrison</t>
  </si>
  <si>
    <t>Sheffield</t>
  </si>
  <si>
    <t>Terrell</t>
  </si>
  <si>
    <t>McHattie</t>
  </si>
  <si>
    <t>Delve</t>
  </si>
  <si>
    <t>Higgs</t>
  </si>
  <si>
    <t xml:space="preserve">Richard </t>
  </si>
  <si>
    <t>Longley</t>
  </si>
  <si>
    <t>Terry</t>
  </si>
  <si>
    <t>Sawyer</t>
  </si>
  <si>
    <t>Stuart</t>
  </si>
  <si>
    <t>Fiducia</t>
  </si>
  <si>
    <t>Mould</t>
  </si>
  <si>
    <t>Aaron</t>
  </si>
  <si>
    <t>Davison</t>
  </si>
  <si>
    <t>Haynes</t>
  </si>
  <si>
    <t>Collins</t>
  </si>
  <si>
    <t>Marc</t>
  </si>
  <si>
    <t>Witham</t>
  </si>
  <si>
    <t>Trevor</t>
  </si>
  <si>
    <t>Ernesto</t>
  </si>
  <si>
    <t>Johnson</t>
  </si>
  <si>
    <t>Kelvin</t>
  </si>
  <si>
    <t>Southgate</t>
  </si>
  <si>
    <t>Thornton</t>
  </si>
  <si>
    <t>Standley</t>
  </si>
  <si>
    <t>Fryatt</t>
  </si>
  <si>
    <t>Brian</t>
  </si>
  <si>
    <t>Alan</t>
  </si>
  <si>
    <t>Alexey</t>
  </si>
  <si>
    <t>Zherdev</t>
  </si>
  <si>
    <t>Carl</t>
  </si>
  <si>
    <t>Pledger</t>
  </si>
  <si>
    <t>Charlie</t>
  </si>
  <si>
    <t>Arnold</t>
  </si>
  <si>
    <t>Tony</t>
  </si>
  <si>
    <t>Randfield</t>
  </si>
  <si>
    <t>Gary</t>
  </si>
  <si>
    <t>Pattman</t>
  </si>
  <si>
    <t>Lee</t>
  </si>
  <si>
    <t>Jason</t>
  </si>
  <si>
    <t>Fox</t>
  </si>
  <si>
    <t>Steven</t>
  </si>
  <si>
    <t>Dennis</t>
  </si>
  <si>
    <t>Karl</t>
  </si>
  <si>
    <t>Sparks</t>
  </si>
  <si>
    <t>Coaker</t>
  </si>
  <si>
    <t>Craig</t>
  </si>
  <si>
    <t>Bacon</t>
  </si>
  <si>
    <t>Richardson</t>
  </si>
  <si>
    <t>Boylan</t>
  </si>
  <si>
    <t>Keith</t>
  </si>
  <si>
    <t>Hooker</t>
  </si>
  <si>
    <t>Jon</t>
  </si>
  <si>
    <t>Scott</t>
  </si>
  <si>
    <t>Leger</t>
  </si>
  <si>
    <t>Blackaby</t>
  </si>
  <si>
    <t>Scales</t>
  </si>
  <si>
    <t>Reed</t>
  </si>
  <si>
    <t>Whay</t>
  </si>
  <si>
    <t>Shane</t>
  </si>
  <si>
    <t>Tomlinson</t>
  </si>
  <si>
    <t>Reeder</t>
  </si>
  <si>
    <t>Randall</t>
  </si>
  <si>
    <t>Atkinson</t>
  </si>
  <si>
    <t>Geldard</t>
  </si>
  <si>
    <t>Jonathan</t>
  </si>
  <si>
    <t>Hall</t>
  </si>
  <si>
    <t>Phillip</t>
  </si>
  <si>
    <t>Barnard</t>
  </si>
  <si>
    <t>Jim</t>
  </si>
  <si>
    <t>Callaghan</t>
  </si>
  <si>
    <t>Green</t>
  </si>
  <si>
    <t>Ebsworth</t>
  </si>
  <si>
    <t>Haigh</t>
  </si>
  <si>
    <t>Dearlove</t>
  </si>
  <si>
    <t>Wood</t>
  </si>
  <si>
    <t>McKinnon</t>
  </si>
  <si>
    <t>Colin</t>
  </si>
  <si>
    <t>Walker</t>
  </si>
  <si>
    <t>Sean</t>
  </si>
  <si>
    <t>Flynn</t>
  </si>
  <si>
    <t>Dudley</t>
  </si>
  <si>
    <t>Hudson</t>
  </si>
  <si>
    <t>Gillespie</t>
  </si>
  <si>
    <t>Grant</t>
  </si>
  <si>
    <t>Alabaster</t>
  </si>
  <si>
    <t>Nitin</t>
  </si>
  <si>
    <t>Tank</t>
  </si>
  <si>
    <t>Jacob</t>
  </si>
  <si>
    <t>Wardle</t>
  </si>
  <si>
    <t>Hart</t>
  </si>
  <si>
    <t>V 70</t>
  </si>
  <si>
    <t>Neal</t>
  </si>
  <si>
    <t>Groves</t>
  </si>
  <si>
    <t>Bethell</t>
  </si>
  <si>
    <t>John</t>
  </si>
  <si>
    <t>Tennant</t>
  </si>
  <si>
    <t>Dobner</t>
  </si>
  <si>
    <t>Eric</t>
  </si>
  <si>
    <t>Steve</t>
  </si>
  <si>
    <t>Moore</t>
  </si>
  <si>
    <t>Whitehead</t>
  </si>
  <si>
    <t>Pete</t>
  </si>
  <si>
    <t>Mann</t>
  </si>
  <si>
    <t>Oughton</t>
  </si>
  <si>
    <t>Sypula</t>
  </si>
  <si>
    <t>Clarence</t>
  </si>
  <si>
    <t>Matthieu</t>
  </si>
  <si>
    <t>Militon</t>
  </si>
  <si>
    <t>Maguire</t>
  </si>
  <si>
    <t>Newstead</t>
  </si>
  <si>
    <t>Robert</t>
  </si>
  <si>
    <t>Kenison</t>
  </si>
  <si>
    <t>Cootes</t>
  </si>
  <si>
    <t>Shreeve</t>
  </si>
  <si>
    <t>Sutherland</t>
  </si>
  <si>
    <t>Hobbs</t>
  </si>
  <si>
    <t>Rafferty</t>
  </si>
  <si>
    <t>Isted</t>
  </si>
  <si>
    <t>Kleanthous</t>
  </si>
  <si>
    <t>Holgate</t>
  </si>
  <si>
    <t>Walters</t>
  </si>
  <si>
    <t>Ken</t>
  </si>
  <si>
    <t>Gray</t>
  </si>
  <si>
    <t>RACE 3 - Ware 9.5k - Thursday 12th June 2025</t>
  </si>
  <si>
    <t>Mohr</t>
  </si>
  <si>
    <t>Rarthy</t>
  </si>
  <si>
    <t>Wright</t>
  </si>
  <si>
    <t>Wager</t>
  </si>
  <si>
    <t>Bethany</t>
  </si>
  <si>
    <t>Drake</t>
  </si>
  <si>
    <t>Kelly</t>
  </si>
  <si>
    <t>Spires</t>
  </si>
  <si>
    <t>McGill</t>
  </si>
  <si>
    <t>Brenda</t>
  </si>
  <si>
    <t>Granville</t>
  </si>
  <si>
    <t>Marianne</t>
  </si>
  <si>
    <t>Annie</t>
  </si>
  <si>
    <t>Reville</t>
  </si>
  <si>
    <t>Selby</t>
  </si>
  <si>
    <t>Will</t>
  </si>
  <si>
    <t>Christopher</t>
  </si>
  <si>
    <t>Bradnam</t>
  </si>
  <si>
    <t>Dave</t>
  </si>
  <si>
    <t>Trew</t>
  </si>
  <si>
    <t>Derrick</t>
  </si>
  <si>
    <t>Frankie</t>
  </si>
  <si>
    <t>Forsyth</t>
  </si>
  <si>
    <t>Leon</t>
  </si>
  <si>
    <t>Helleyman</t>
  </si>
  <si>
    <t>Cyril</t>
  </si>
  <si>
    <t>Cornillet</t>
  </si>
  <si>
    <t>Savidge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</si>
</sst>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:ss"/>
    <numFmt numFmtId="165" formatCode="0.0"/>
    <numFmt numFmtId="166" formatCode="h:mm:ss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/>
    <xf numFmtId="0" fontId="0" fillId="2" borderId="0" xfId="0" applyFill="1"/>
    <xf numFmtId="3" fontId="0" fillId="0" borderId="0" xfId="0" applyNumberForma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0" xfId="0" applyFont="1"/>
    <xf numFmtId="3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/>
    <xf numFmtId="3" fontId="0" fillId="6" borderId="0" xfId="0" applyNumberFormat="1" applyFill="1" applyAlignment="1">
      <alignment horizontal="center"/>
    </xf>
    <xf numFmtId="0" fontId="2" fillId="6" borderId="0" xfId="0" applyFont="1" applyFill="1"/>
    <xf numFmtId="0" fontId="2" fillId="0" borderId="0" xfId="0" quotePrefix="1" applyFont="1"/>
    <xf numFmtId="3" fontId="2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2" fillId="0" borderId="5" xfId="0" applyFont="1" applyBorder="1" applyAlignment="1">
      <alignment horizontal="center"/>
    </xf>
    <xf numFmtId="0" fontId="1" fillId="6" borderId="0" xfId="0" applyFont="1" applyFill="1"/>
    <xf numFmtId="0" fontId="2" fillId="7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2" fillId="0" borderId="7" xfId="0" applyFont="1" applyBorder="1"/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" fillId="0" borderId="8" xfId="0" applyFont="1" applyBorder="1" applyAlignment="1">
      <alignment horizontal="center"/>
    </xf>
    <xf numFmtId="164" fontId="0" fillId="0" borderId="0" xfId="0" applyNumberFormat="1"/>
    <xf numFmtId="166" fontId="0" fillId="0" borderId="0" xfId="0" applyNumberFormat="1"/>
    <xf numFmtId="0" fontId="4" fillId="8" borderId="0" xfId="0" applyFont="1" applyFill="1"/>
    <xf numFmtId="0" fontId="4" fillId="8" borderId="0" xfId="0" applyFont="1" applyFill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1</xdr:rowOff>
    </xdr:from>
    <xdr:to>
      <xdr:col>13</xdr:col>
      <xdr:colOff>227479</xdr:colOff>
      <xdr:row>0</xdr:row>
      <xdr:rowOff>564777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BEEC8F11-5376-47C5-9DDD-ED7FA0C26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4447" y="1"/>
          <a:ext cx="2800350" cy="56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45</xdr:col>
      <xdr:colOff>0</xdr:colOff>
      <xdr:row>0</xdr:row>
      <xdr:rowOff>0</xdr:rowOff>
    </xdr:from>
    <xdr:ext cx="2800350" cy="591671"/>
    <xdr:pic>
      <xdr:nvPicPr>
        <xdr:cNvPr id="4" name="Picture 3" descr="Burnt Hare's logo">
          <a:extLst>
            <a:ext uri="{FF2B5EF4-FFF2-40B4-BE49-F238E27FC236}">
              <a16:creationId xmlns:a16="http://schemas.microsoft.com/office/drawing/2014/main" id="{F43A0DE3-FC07-4667-97EA-98015A3FD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5388" y="0"/>
          <a:ext cx="2800350" cy="591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9526</xdr:colOff>
      <xdr:row>0</xdr:row>
      <xdr:rowOff>0</xdr:rowOff>
    </xdr:from>
    <xdr:to>
      <xdr:col>13</xdr:col>
      <xdr:colOff>285750</xdr:colOff>
      <xdr:row>0</xdr:row>
      <xdr:rowOff>619125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8FBF57F0-2C24-406D-9146-5BD7CE997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6" y="0"/>
          <a:ext cx="1685924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323851</xdr:colOff>
      <xdr:row>0</xdr:row>
      <xdr:rowOff>0</xdr:rowOff>
    </xdr:from>
    <xdr:to>
      <xdr:col>14</xdr:col>
      <xdr:colOff>9525</xdr:colOff>
      <xdr:row>0</xdr:row>
      <xdr:rowOff>589280</xdr:rowOff>
    </xdr:to>
    <xdr:pic>
      <xdr:nvPicPr>
        <xdr:cNvPr id="4" name="Picture 3" descr="Burnt Hare's logo">
          <a:extLst>
            <a:ext uri="{FF2B5EF4-FFF2-40B4-BE49-F238E27FC236}">
              <a16:creationId xmlns:a16="http://schemas.microsoft.com/office/drawing/2014/main" id="{D4F9A0C8-99CC-46C7-9A2D-E6A18C8A9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6" y="0"/>
          <a:ext cx="1724024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22"/>
  <sheetViews>
    <sheetView tabSelected="1" zoomScale="70" zoomScaleNormal="70" workbookViewId="0"/>
  </sheetViews>
  <sheetFormatPr defaultRowHeight="13.2" x14ac:dyDescent="0.25"/>
  <cols>
    <col min="1" max="1" width="4.6640625" bestFit="1" customWidth="1"/>
    <col min="2" max="2" width="13.5546875" customWidth="1"/>
    <col min="4" max="4" width="2.6640625" customWidth="1"/>
    <col min="5" max="5" width="4.6640625" bestFit="1" customWidth="1"/>
    <col min="7" max="7" width="7" bestFit="1" customWidth="1"/>
    <col min="8" max="8" width="6.109375" customWidth="1"/>
    <col min="9" max="9" width="4.6640625" bestFit="1" customWidth="1"/>
    <col min="10" max="10" width="12.88671875" customWidth="1"/>
    <col min="11" max="11" width="7" bestFit="1" customWidth="1"/>
    <col min="12" max="12" width="8.6640625" customWidth="1"/>
    <col min="14" max="14" width="7" bestFit="1" customWidth="1"/>
    <col min="15" max="15" width="12.6640625" customWidth="1"/>
    <col min="16" max="36" width="9.109375" customWidth="1"/>
    <col min="37" max="37" width="4.6640625" bestFit="1" customWidth="1"/>
    <col min="38" max="38" width="13.5546875" customWidth="1"/>
    <col min="40" max="40" width="2.6640625" customWidth="1"/>
    <col min="41" max="41" width="4.6640625" bestFit="1" customWidth="1"/>
    <col min="43" max="43" width="7" bestFit="1" customWidth="1"/>
    <col min="44" max="44" width="6.109375" customWidth="1"/>
    <col min="45" max="45" width="4.6640625" bestFit="1" customWidth="1"/>
    <col min="46" max="46" width="12.88671875" customWidth="1"/>
    <col min="47" max="47" width="7" bestFit="1" customWidth="1"/>
    <col min="48" max="48" width="8.6640625" customWidth="1"/>
    <col min="50" max="50" width="7" bestFit="1" customWidth="1"/>
    <col min="51" max="51" width="12.6640625" customWidth="1"/>
  </cols>
  <sheetData>
    <row r="1" spans="1:51" ht="49.95" customHeight="1" x14ac:dyDescent="0.25">
      <c r="A1" s="50" t="s">
        <v>49</v>
      </c>
      <c r="B1" s="51"/>
      <c r="C1" s="51"/>
      <c r="D1" s="51"/>
      <c r="E1" s="51"/>
      <c r="F1" s="51"/>
      <c r="G1" s="51"/>
      <c r="H1" s="51"/>
      <c r="I1" s="51"/>
      <c r="J1" s="4"/>
      <c r="K1" s="4"/>
      <c r="AK1" s="50" t="s">
        <v>49</v>
      </c>
      <c r="AL1" s="51"/>
      <c r="AM1" s="51"/>
      <c r="AN1" s="51"/>
      <c r="AO1" s="51"/>
      <c r="AP1" s="51"/>
      <c r="AQ1" s="51"/>
      <c r="AR1" s="51"/>
      <c r="AS1" s="51"/>
      <c r="AT1" s="4"/>
      <c r="AU1" s="4"/>
    </row>
    <row r="2" spans="1:51" x14ac:dyDescent="0.25">
      <c r="A2" s="4" t="s">
        <v>593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2"/>
      <c r="AK2" s="4" t="s">
        <v>57</v>
      </c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52"/>
    </row>
    <row r="4" spans="1:51" s="2" customFormat="1" x14ac:dyDescent="0.25">
      <c r="A4" s="3" t="s">
        <v>0</v>
      </c>
      <c r="B4" s="2" t="s">
        <v>9</v>
      </c>
      <c r="F4" s="3" t="s">
        <v>11</v>
      </c>
      <c r="G4" s="3" t="s">
        <v>10</v>
      </c>
      <c r="I4" s="3" t="s">
        <v>0</v>
      </c>
      <c r="J4" s="2" t="s">
        <v>12</v>
      </c>
      <c r="M4" s="3" t="s">
        <v>11</v>
      </c>
      <c r="N4" s="3" t="s">
        <v>10</v>
      </c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 s="3" t="s">
        <v>0</v>
      </c>
      <c r="AL4" s="2" t="s">
        <v>9</v>
      </c>
      <c r="AP4" s="3" t="s">
        <v>11</v>
      </c>
      <c r="AQ4" s="3" t="s">
        <v>10</v>
      </c>
      <c r="AS4" s="3" t="s">
        <v>0</v>
      </c>
      <c r="AT4" s="2" t="s">
        <v>12</v>
      </c>
      <c r="AW4" s="3" t="s">
        <v>11</v>
      </c>
      <c r="AX4" s="3" t="s">
        <v>10</v>
      </c>
    </row>
    <row r="5" spans="1:51" s="2" customFormat="1" x14ac:dyDescent="0.25">
      <c r="A5" s="3">
        <v>1</v>
      </c>
      <c r="B5" s="7" t="s">
        <v>32</v>
      </c>
      <c r="C5" s="7"/>
      <c r="D5" s="7"/>
      <c r="E5" s="7"/>
      <c r="F5" s="5">
        <v>7</v>
      </c>
      <c r="G5" s="33">
        <f>Men!$S$3</f>
        <v>179</v>
      </c>
      <c r="I5" s="3">
        <v>1</v>
      </c>
      <c r="J5" s="7" t="s">
        <v>31</v>
      </c>
      <c r="K5" s="7"/>
      <c r="L5" s="7"/>
      <c r="M5" s="5">
        <v>7</v>
      </c>
      <c r="N5" s="33">
        <f>Women!$P$3</f>
        <v>124</v>
      </c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 s="3">
        <v>1</v>
      </c>
      <c r="AL5" s="7" t="s">
        <v>32</v>
      </c>
      <c r="AM5" s="7"/>
      <c r="AN5" s="7"/>
      <c r="AO5" s="7"/>
      <c r="AP5" s="5">
        <v>14</v>
      </c>
      <c r="AQ5" s="33">
        <v>455</v>
      </c>
      <c r="AS5" s="3">
        <v>1</v>
      </c>
      <c r="AT5" s="7" t="s">
        <v>31</v>
      </c>
      <c r="AU5" s="7"/>
      <c r="AV5" s="7"/>
      <c r="AW5" s="5">
        <v>14</v>
      </c>
      <c r="AX5" s="33">
        <v>182</v>
      </c>
    </row>
    <row r="6" spans="1:51" x14ac:dyDescent="0.25">
      <c r="A6" s="1">
        <v>2</v>
      </c>
      <c r="B6" s="30" t="s">
        <v>58</v>
      </c>
      <c r="C6" s="8"/>
      <c r="D6" s="8"/>
      <c r="E6" s="8"/>
      <c r="F6" s="11">
        <v>6</v>
      </c>
      <c r="G6" s="24">
        <f>Men!$N$3</f>
        <v>407</v>
      </c>
      <c r="I6" s="1">
        <v>2</v>
      </c>
      <c r="J6" s="10" t="s">
        <v>32</v>
      </c>
      <c r="K6" s="8"/>
      <c r="L6" s="8"/>
      <c r="M6" s="6">
        <v>6</v>
      </c>
      <c r="N6" s="24">
        <f>Women!$S$3</f>
        <v>149</v>
      </c>
      <c r="AK6" s="1">
        <v>2</v>
      </c>
      <c r="AL6" s="30" t="s">
        <v>58</v>
      </c>
      <c r="AM6" s="8"/>
      <c r="AN6" s="8"/>
      <c r="AO6" s="8"/>
      <c r="AP6" s="11">
        <v>11</v>
      </c>
      <c r="AQ6" s="24">
        <v>674</v>
      </c>
      <c r="AS6" s="1">
        <v>2</v>
      </c>
      <c r="AT6" s="10" t="s">
        <v>32</v>
      </c>
      <c r="AU6" s="8"/>
      <c r="AV6" s="8"/>
      <c r="AW6" s="6">
        <v>11</v>
      </c>
      <c r="AX6" s="24">
        <v>405</v>
      </c>
    </row>
    <row r="7" spans="1:51" x14ac:dyDescent="0.25">
      <c r="A7" s="1">
        <v>3</v>
      </c>
      <c r="B7" s="10" t="s">
        <v>31</v>
      </c>
      <c r="C7" s="8"/>
      <c r="D7" s="8"/>
      <c r="E7" s="8"/>
      <c r="F7" s="6">
        <v>5</v>
      </c>
      <c r="G7" s="24">
        <f>Men!$P$3</f>
        <v>454</v>
      </c>
      <c r="I7" s="1">
        <v>3</v>
      </c>
      <c r="J7" s="30" t="s">
        <v>58</v>
      </c>
      <c r="K7" s="10"/>
      <c r="L7" s="10"/>
      <c r="M7" s="11">
        <v>5</v>
      </c>
      <c r="N7" s="32">
        <f>Women!$N$3</f>
        <v>223</v>
      </c>
      <c r="AK7" s="1">
        <v>3</v>
      </c>
      <c r="AL7" s="10" t="s">
        <v>50</v>
      </c>
      <c r="AM7" s="10"/>
      <c r="AN7" s="10"/>
      <c r="AO7" s="10"/>
      <c r="AP7" s="11">
        <v>11</v>
      </c>
      <c r="AQ7" s="32">
        <v>917</v>
      </c>
      <c r="AS7" s="1">
        <v>3</v>
      </c>
      <c r="AT7" s="30" t="s">
        <v>58</v>
      </c>
      <c r="AU7" s="10"/>
      <c r="AV7" s="10"/>
      <c r="AW7" s="11">
        <v>11</v>
      </c>
      <c r="AX7" s="32">
        <v>441</v>
      </c>
    </row>
    <row r="8" spans="1:51" x14ac:dyDescent="0.25">
      <c r="A8" s="1">
        <v>4</v>
      </c>
      <c r="B8" s="23" t="s">
        <v>36</v>
      </c>
      <c r="G8" s="9">
        <f>Men!$S$248</f>
        <v>668</v>
      </c>
      <c r="I8" s="1">
        <v>4</v>
      </c>
      <c r="J8" s="30" t="s">
        <v>45</v>
      </c>
      <c r="K8" s="28"/>
      <c r="L8" s="28"/>
      <c r="M8" s="11">
        <v>1</v>
      </c>
      <c r="N8" s="29">
        <f>Women!$O$3</f>
        <v>331</v>
      </c>
      <c r="AK8" s="1">
        <v>4</v>
      </c>
      <c r="AL8" s="10" t="s">
        <v>31</v>
      </c>
      <c r="AM8" s="8"/>
      <c r="AN8" s="8"/>
      <c r="AO8" s="8"/>
      <c r="AP8" s="6">
        <v>8</v>
      </c>
      <c r="AQ8" s="24">
        <v>1129</v>
      </c>
      <c r="AS8" s="1">
        <v>4</v>
      </c>
      <c r="AT8" s="10" t="s">
        <v>50</v>
      </c>
      <c r="AU8" s="10"/>
      <c r="AV8" s="10"/>
      <c r="AW8" s="11">
        <v>6</v>
      </c>
      <c r="AX8" s="32">
        <v>592</v>
      </c>
    </row>
    <row r="9" spans="1:51" x14ac:dyDescent="0.25">
      <c r="A9" s="1">
        <v>5</v>
      </c>
      <c r="B9" s="10" t="s">
        <v>33</v>
      </c>
      <c r="C9" s="10"/>
      <c r="D9" s="10"/>
      <c r="E9" s="10"/>
      <c r="F9" s="6">
        <v>4</v>
      </c>
      <c r="G9" s="32">
        <f>Men!$M$3</f>
        <v>734</v>
      </c>
      <c r="I9" s="1">
        <v>5</v>
      </c>
      <c r="J9" s="10" t="s">
        <v>50</v>
      </c>
      <c r="K9" s="10"/>
      <c r="L9" s="10"/>
      <c r="M9" s="11">
        <v>2</v>
      </c>
      <c r="N9" s="32">
        <f>Women!$R$3</f>
        <v>336</v>
      </c>
      <c r="AK9" s="1">
        <v>5</v>
      </c>
      <c r="AL9" s="10" t="s">
        <v>33</v>
      </c>
      <c r="AM9" s="10"/>
      <c r="AN9" s="10"/>
      <c r="AO9" s="10"/>
      <c r="AP9" s="6">
        <v>6</v>
      </c>
      <c r="AQ9" s="32">
        <v>1437</v>
      </c>
      <c r="AS9" s="1">
        <v>5</v>
      </c>
      <c r="AT9" s="10" t="s">
        <v>34</v>
      </c>
      <c r="AU9" s="8"/>
      <c r="AV9" s="8"/>
      <c r="AW9" s="6">
        <v>6</v>
      </c>
      <c r="AX9" s="24">
        <v>645</v>
      </c>
    </row>
    <row r="10" spans="1:51" x14ac:dyDescent="0.25">
      <c r="A10" s="1">
        <v>6</v>
      </c>
      <c r="B10" s="10" t="s">
        <v>50</v>
      </c>
      <c r="C10" s="10"/>
      <c r="D10" s="10"/>
      <c r="E10" s="10"/>
      <c r="F10" s="11">
        <v>3</v>
      </c>
      <c r="G10" s="32">
        <f>Men!$R$3</f>
        <v>915</v>
      </c>
      <c r="I10" s="1">
        <v>6</v>
      </c>
      <c r="J10" s="10" t="s">
        <v>34</v>
      </c>
      <c r="K10" s="8"/>
      <c r="L10" s="8"/>
      <c r="M10" s="6">
        <v>4</v>
      </c>
      <c r="N10" s="24">
        <f>Women!$Q$3</f>
        <v>358</v>
      </c>
      <c r="AK10" s="1">
        <v>6</v>
      </c>
      <c r="AL10" s="23" t="s">
        <v>36</v>
      </c>
      <c r="AQ10" s="9">
        <v>1893</v>
      </c>
      <c r="AS10" s="1">
        <v>6</v>
      </c>
      <c r="AT10" s="10" t="s">
        <v>33</v>
      </c>
      <c r="AU10" s="10"/>
      <c r="AV10" s="10"/>
      <c r="AW10" s="11">
        <v>6</v>
      </c>
      <c r="AX10" s="11">
        <v>703</v>
      </c>
    </row>
    <row r="11" spans="1:51" x14ac:dyDescent="0.25">
      <c r="A11" s="1">
        <v>7</v>
      </c>
      <c r="B11" s="10" t="s">
        <v>34</v>
      </c>
      <c r="C11" s="10"/>
      <c r="D11" s="10"/>
      <c r="E11" s="10"/>
      <c r="F11" s="11">
        <v>2</v>
      </c>
      <c r="G11" s="32">
        <f>Men!$Q$3</f>
        <v>1022</v>
      </c>
      <c r="I11" s="1">
        <v>7</v>
      </c>
      <c r="J11" s="10" t="s">
        <v>33</v>
      </c>
      <c r="K11" s="10"/>
      <c r="L11" s="10"/>
      <c r="M11" s="11">
        <v>3</v>
      </c>
      <c r="N11" s="32">
        <f>Women!$M$3</f>
        <v>388</v>
      </c>
      <c r="AK11" s="1">
        <v>7</v>
      </c>
      <c r="AL11" s="10" t="s">
        <v>34</v>
      </c>
      <c r="AM11" s="10"/>
      <c r="AN11" s="10"/>
      <c r="AO11" s="10"/>
      <c r="AP11" s="11">
        <v>3</v>
      </c>
      <c r="AQ11" s="32">
        <v>1967</v>
      </c>
      <c r="AS11" s="1">
        <v>7</v>
      </c>
      <c r="AT11" s="30" t="s">
        <v>45</v>
      </c>
      <c r="AU11" s="28"/>
      <c r="AV11" s="28"/>
      <c r="AW11" s="11">
        <v>2</v>
      </c>
      <c r="AX11" s="29">
        <v>926</v>
      </c>
    </row>
    <row r="12" spans="1:51" x14ac:dyDescent="0.25">
      <c r="A12" s="1">
        <v>8</v>
      </c>
      <c r="B12" s="23" t="s">
        <v>35</v>
      </c>
      <c r="F12" s="9"/>
      <c r="G12" s="9">
        <f>Men!$P$248</f>
        <v>1085</v>
      </c>
      <c r="I12" s="1">
        <v>8</v>
      </c>
      <c r="J12" s="23" t="s">
        <v>35</v>
      </c>
      <c r="M12" s="9"/>
      <c r="N12" s="9">
        <f>Women!$P$152</f>
        <v>390</v>
      </c>
      <c r="AK12" s="1">
        <v>8</v>
      </c>
      <c r="AL12" s="23" t="s">
        <v>54</v>
      </c>
      <c r="AP12" s="1"/>
      <c r="AQ12" s="9">
        <v>2011</v>
      </c>
      <c r="AS12" s="1">
        <v>8</v>
      </c>
      <c r="AT12" s="23" t="s">
        <v>54</v>
      </c>
      <c r="AX12" s="9">
        <v>1017</v>
      </c>
    </row>
    <row r="13" spans="1:51" x14ac:dyDescent="0.25">
      <c r="A13" s="1">
        <v>9</v>
      </c>
      <c r="B13" s="30" t="s">
        <v>45</v>
      </c>
      <c r="C13" s="28"/>
      <c r="D13" s="28"/>
      <c r="E13" s="28"/>
      <c r="F13" s="11">
        <v>1</v>
      </c>
      <c r="G13" s="29">
        <f>Men!$O$3</f>
        <v>1107</v>
      </c>
      <c r="I13" s="1">
        <v>9</v>
      </c>
      <c r="J13" s="23" t="s">
        <v>36</v>
      </c>
      <c r="N13" s="9">
        <f>Women!$S$152</f>
        <v>448</v>
      </c>
      <c r="AK13" s="1">
        <v>9</v>
      </c>
      <c r="AL13" s="30" t="s">
        <v>45</v>
      </c>
      <c r="AM13" s="28"/>
      <c r="AN13" s="28"/>
      <c r="AO13" s="28"/>
      <c r="AP13" s="11">
        <v>3</v>
      </c>
      <c r="AQ13" s="29">
        <v>2037</v>
      </c>
      <c r="AS13" s="1">
        <v>9</v>
      </c>
      <c r="AT13" s="23" t="s">
        <v>42</v>
      </c>
      <c r="AX13" s="9">
        <v>1474</v>
      </c>
    </row>
    <row r="14" spans="1:51" x14ac:dyDescent="0.25">
      <c r="A14" s="37">
        <v>10</v>
      </c>
      <c r="B14" s="23" t="s">
        <v>54</v>
      </c>
      <c r="F14" s="1"/>
      <c r="G14" s="9">
        <f>Men!$N$248</f>
        <v>1114</v>
      </c>
      <c r="I14" s="1">
        <v>10</v>
      </c>
      <c r="J14" s="23" t="s">
        <v>41</v>
      </c>
      <c r="M14" s="9"/>
      <c r="N14" s="9">
        <f>Women!$O$152</f>
        <v>621</v>
      </c>
      <c r="AK14" s="1">
        <v>10</v>
      </c>
      <c r="AL14" s="23" t="s">
        <v>51</v>
      </c>
      <c r="AQ14" s="9">
        <v>2912</v>
      </c>
      <c r="AS14" s="1">
        <v>10</v>
      </c>
      <c r="AT14" s="23" t="s">
        <v>55</v>
      </c>
      <c r="AX14" s="9">
        <v>1715</v>
      </c>
    </row>
    <row r="15" spans="1:51" x14ac:dyDescent="0.25">
      <c r="A15" s="1">
        <v>11</v>
      </c>
      <c r="B15" s="23" t="s">
        <v>40</v>
      </c>
      <c r="F15" s="1"/>
      <c r="G15" s="9">
        <f>Men!$M$248</f>
        <v>1467</v>
      </c>
      <c r="I15" s="1">
        <v>10</v>
      </c>
      <c r="J15" s="23" t="s">
        <v>54</v>
      </c>
      <c r="N15" s="9">
        <f>Women!$N$152</f>
        <v>632</v>
      </c>
      <c r="P15" s="1"/>
      <c r="AK15" s="1">
        <v>11</v>
      </c>
      <c r="AL15" s="23" t="s">
        <v>55</v>
      </c>
      <c r="AP15" s="1"/>
      <c r="AQ15" s="9">
        <v>3596</v>
      </c>
      <c r="AS15" s="1"/>
      <c r="AT15" s="23"/>
      <c r="AW15" s="9"/>
      <c r="AX15" s="1"/>
    </row>
    <row r="16" spans="1:51" x14ac:dyDescent="0.25">
      <c r="A16" s="1">
        <v>12</v>
      </c>
      <c r="B16" s="23" t="s">
        <v>43</v>
      </c>
      <c r="G16" s="9">
        <f>Men!$S$251</f>
        <v>1641</v>
      </c>
      <c r="I16" s="1">
        <v>12</v>
      </c>
      <c r="J16" s="23" t="s">
        <v>414</v>
      </c>
      <c r="M16" s="9"/>
      <c r="N16" s="9">
        <f>Women!$P$155</f>
        <v>674</v>
      </c>
      <c r="P16" s="1"/>
      <c r="AK16" s="1">
        <v>12</v>
      </c>
      <c r="AL16" s="23" t="s">
        <v>40</v>
      </c>
      <c r="AP16" s="9"/>
      <c r="AQ16" s="9">
        <v>3664</v>
      </c>
      <c r="AS16" s="1"/>
      <c r="AT16" s="23"/>
      <c r="AW16" s="9"/>
      <c r="AX16" s="1"/>
    </row>
    <row r="17" spans="1:51" x14ac:dyDescent="0.25">
      <c r="A17" s="37">
        <v>13</v>
      </c>
      <c r="B17" s="23" t="s">
        <v>41</v>
      </c>
      <c r="F17" s="1"/>
      <c r="G17" s="9">
        <f>Men!$O$248</f>
        <v>1936</v>
      </c>
      <c r="I17" s="1">
        <v>13</v>
      </c>
      <c r="J17" s="23" t="s">
        <v>42</v>
      </c>
      <c r="M17" s="9"/>
      <c r="N17" s="9">
        <f>Women!$Q$152</f>
        <v>806</v>
      </c>
      <c r="P17" s="1"/>
      <c r="AK17" s="1"/>
      <c r="AL17" s="23"/>
      <c r="AP17" s="9"/>
      <c r="AQ17" s="9"/>
      <c r="AS17" s="1"/>
      <c r="AT17" s="23"/>
      <c r="AW17" s="9"/>
      <c r="AX17" s="1"/>
    </row>
    <row r="18" spans="1:51" x14ac:dyDescent="0.25">
      <c r="A18" s="1">
        <v>14</v>
      </c>
      <c r="B18" s="23" t="s">
        <v>42</v>
      </c>
      <c r="F18" s="1"/>
      <c r="G18" s="9">
        <f>Men!$Q$248</f>
        <v>1961</v>
      </c>
      <c r="I18" s="1">
        <v>14</v>
      </c>
      <c r="J18" s="23" t="s">
        <v>40</v>
      </c>
      <c r="M18" s="9"/>
      <c r="N18" s="9">
        <f>Women!$M$152</f>
        <v>940</v>
      </c>
      <c r="P18" s="1"/>
      <c r="AK18" s="1"/>
      <c r="AL18" s="23"/>
      <c r="AP18" s="9"/>
      <c r="AQ18" s="9"/>
      <c r="AS18" s="1"/>
      <c r="AT18" s="23"/>
      <c r="AW18" s="9"/>
      <c r="AX18" s="1"/>
    </row>
    <row r="19" spans="1:51" x14ac:dyDescent="0.25">
      <c r="A19" s="1">
        <v>15</v>
      </c>
      <c r="B19" s="23" t="s">
        <v>414</v>
      </c>
      <c r="F19" s="9"/>
      <c r="G19" s="9">
        <f>Men!$P$251</f>
        <v>1965</v>
      </c>
      <c r="I19" s="1">
        <v>15</v>
      </c>
      <c r="J19" s="23" t="s">
        <v>55</v>
      </c>
      <c r="N19" s="9">
        <f>Women!$N$155</f>
        <v>952</v>
      </c>
      <c r="P19" s="1"/>
      <c r="AK19" s="1"/>
      <c r="AL19" s="23"/>
      <c r="AP19" s="9"/>
      <c r="AQ19" s="9"/>
      <c r="AS19" s="1"/>
      <c r="AT19" s="23"/>
      <c r="AW19" s="9"/>
      <c r="AX19" s="1"/>
    </row>
    <row r="20" spans="1:51" x14ac:dyDescent="0.25">
      <c r="A20" s="37">
        <v>16</v>
      </c>
      <c r="B20" s="23" t="s">
        <v>55</v>
      </c>
      <c r="F20" s="1"/>
      <c r="G20" s="9">
        <f>Men!$N$251</f>
        <v>2059</v>
      </c>
      <c r="I20" s="1">
        <v>16</v>
      </c>
      <c r="J20" s="23" t="s">
        <v>44</v>
      </c>
      <c r="M20" s="9"/>
      <c r="N20" s="9">
        <f>Women!$Q$155</f>
        <v>1047</v>
      </c>
      <c r="P20" s="1"/>
      <c r="AK20" s="1"/>
      <c r="AL20" s="23"/>
      <c r="AP20" s="9"/>
      <c r="AQ20" s="9"/>
      <c r="AS20" s="1"/>
      <c r="AT20" s="23"/>
      <c r="AW20" s="9"/>
      <c r="AX20" s="1"/>
    </row>
    <row r="21" spans="1:51" x14ac:dyDescent="0.25">
      <c r="A21" s="1">
        <v>17</v>
      </c>
      <c r="B21" s="23" t="s">
        <v>44</v>
      </c>
      <c r="F21" s="1"/>
      <c r="G21" s="9">
        <f>Men!$Q$251</f>
        <v>2552</v>
      </c>
      <c r="I21" s="1"/>
      <c r="J21" s="23"/>
      <c r="M21" s="9"/>
      <c r="N21" s="9"/>
      <c r="P21" s="1"/>
      <c r="AK21" s="1"/>
      <c r="AL21" s="23"/>
      <c r="AP21" s="9"/>
      <c r="AQ21" s="9"/>
      <c r="AS21" s="1"/>
      <c r="AT21" s="23"/>
      <c r="AW21" s="9"/>
      <c r="AX21" s="1"/>
    </row>
    <row r="22" spans="1:51" x14ac:dyDescent="0.25">
      <c r="A22" s="1"/>
      <c r="B22" s="23"/>
      <c r="F22" s="1"/>
      <c r="G22" s="9"/>
      <c r="I22" s="1"/>
      <c r="M22" s="1"/>
      <c r="O22" s="2"/>
      <c r="AK22" s="1"/>
      <c r="AL22" s="23"/>
      <c r="AP22" s="1"/>
      <c r="AQ22" s="9"/>
      <c r="AS22" s="1"/>
      <c r="AW22" s="1"/>
      <c r="AY22" s="2"/>
    </row>
    <row r="23" spans="1:51" x14ac:dyDescent="0.25">
      <c r="E23" s="12" t="s">
        <v>0</v>
      </c>
      <c r="F23" s="13" t="s">
        <v>37</v>
      </c>
      <c r="G23" s="13"/>
      <c r="H23" s="13"/>
      <c r="I23" s="14"/>
      <c r="J23" s="15" t="s">
        <v>11</v>
      </c>
      <c r="K23" s="16" t="s">
        <v>10</v>
      </c>
      <c r="M23" s="1"/>
      <c r="N23" s="1"/>
      <c r="O23" s="2"/>
      <c r="AK23" s="1"/>
      <c r="AL23" s="23"/>
      <c r="AP23" s="1"/>
      <c r="AQ23" s="9"/>
      <c r="AS23" s="1"/>
      <c r="AT23" s="23"/>
      <c r="AX23" s="9"/>
      <c r="AY23" s="2"/>
    </row>
    <row r="24" spans="1:51" x14ac:dyDescent="0.25">
      <c r="A24" s="2"/>
      <c r="B24" s="2"/>
      <c r="C24" s="2"/>
      <c r="D24" s="2"/>
      <c r="E24" s="17">
        <v>1</v>
      </c>
      <c r="F24" s="2" t="s">
        <v>32</v>
      </c>
      <c r="G24" s="2"/>
      <c r="H24" s="2"/>
      <c r="I24" s="2"/>
      <c r="J24" s="3">
        <f t="shared" ref="J24:J30" si="0">VLOOKUP($F24,$B$5:$G$16,5,0)+VLOOKUP($F24,$J$5:$N$16,4,0)</f>
        <v>13</v>
      </c>
      <c r="K24" s="42">
        <f t="shared" ref="K24:K30" si="1">VLOOKUP($F24,$B$5:$G$16,6,0)+VLOOKUP($F24,$J$5:$N$16,5,0)</f>
        <v>328</v>
      </c>
      <c r="L24" s="2"/>
      <c r="M24" s="1"/>
      <c r="N24" s="3"/>
      <c r="O24" s="2"/>
      <c r="AK24" s="1"/>
      <c r="AL24" s="23"/>
      <c r="AQ24" s="9"/>
      <c r="AS24" s="1"/>
      <c r="AT24" s="23"/>
      <c r="AW24" s="9"/>
      <c r="AX24" s="1"/>
      <c r="AY24" s="2"/>
    </row>
    <row r="25" spans="1:51" x14ac:dyDescent="0.25">
      <c r="E25" s="19">
        <v>2</v>
      </c>
      <c r="F25" s="23" t="s">
        <v>31</v>
      </c>
      <c r="G25" s="23"/>
      <c r="H25" s="23"/>
      <c r="I25" s="23"/>
      <c r="J25" s="37">
        <f t="shared" si="0"/>
        <v>12</v>
      </c>
      <c r="K25" s="43">
        <f t="shared" si="1"/>
        <v>578</v>
      </c>
      <c r="M25" s="1"/>
      <c r="N25" s="1"/>
      <c r="O25" s="2"/>
      <c r="AK25" s="1"/>
      <c r="AL25" s="23"/>
      <c r="AP25" s="1"/>
      <c r="AQ25" s="9"/>
      <c r="AS25" s="1"/>
      <c r="AW25" s="1"/>
      <c r="AY25" s="2"/>
    </row>
    <row r="26" spans="1:51" x14ac:dyDescent="0.25">
      <c r="E26" s="19">
        <v>3</v>
      </c>
      <c r="F26" s="23" t="s">
        <v>58</v>
      </c>
      <c r="G26" s="23"/>
      <c r="H26" s="23"/>
      <c r="I26" s="23"/>
      <c r="J26" s="37">
        <f t="shared" si="0"/>
        <v>11</v>
      </c>
      <c r="K26" s="43">
        <f t="shared" si="1"/>
        <v>630</v>
      </c>
      <c r="M26" s="1"/>
      <c r="N26" s="1"/>
      <c r="O26" s="2"/>
      <c r="AO26" s="12" t="s">
        <v>0</v>
      </c>
      <c r="AP26" s="13" t="s">
        <v>37</v>
      </c>
      <c r="AQ26" s="13"/>
      <c r="AR26" s="13"/>
      <c r="AS26" s="14"/>
      <c r="AT26" s="15" t="s">
        <v>11</v>
      </c>
      <c r="AU26" s="16" t="s">
        <v>10</v>
      </c>
      <c r="AW26" s="1"/>
      <c r="AX26" s="1"/>
      <c r="AY26" s="2"/>
    </row>
    <row r="27" spans="1:51" x14ac:dyDescent="0.25">
      <c r="E27" s="19">
        <v>4</v>
      </c>
      <c r="F27" s="23" t="s">
        <v>33</v>
      </c>
      <c r="G27" s="23"/>
      <c r="H27" s="23"/>
      <c r="I27" s="23"/>
      <c r="J27" s="37">
        <f>VLOOKUP($F27,$B$5:$G$16,5,0)+VLOOKUP($F27,$J$5:$N$16,4,0)</f>
        <v>7</v>
      </c>
      <c r="K27" s="43">
        <f>VLOOKUP($F27,$B$5:$G$16,6,0)+VLOOKUP($F27,$J$5:$N$16,5,0)</f>
        <v>1122</v>
      </c>
      <c r="L27" s="23"/>
      <c r="M27" s="1"/>
      <c r="N27" s="1"/>
      <c r="O27" s="2"/>
      <c r="AK27" s="2"/>
      <c r="AL27" s="2"/>
      <c r="AM27" s="2"/>
      <c r="AN27" s="2"/>
      <c r="AO27" s="17">
        <v>1</v>
      </c>
      <c r="AP27" s="2" t="s">
        <v>32</v>
      </c>
      <c r="AQ27" s="2"/>
      <c r="AR27" s="2"/>
      <c r="AS27" s="2"/>
      <c r="AT27" s="3">
        <v>25</v>
      </c>
      <c r="AU27" s="42">
        <v>860</v>
      </c>
      <c r="AV27" s="2"/>
      <c r="AW27" s="1"/>
      <c r="AX27" s="3"/>
      <c r="AY27" s="2"/>
    </row>
    <row r="28" spans="1:51" x14ac:dyDescent="0.25">
      <c r="E28" s="19">
        <v>5</v>
      </c>
      <c r="F28" s="23" t="s">
        <v>34</v>
      </c>
      <c r="G28" s="23"/>
      <c r="H28" s="23"/>
      <c r="I28" s="23"/>
      <c r="J28" s="37">
        <f>VLOOKUP($F28,$B$5:$G$16,5,0)+VLOOKUP($F28,$J$5:$N$16,4,0)</f>
        <v>6</v>
      </c>
      <c r="K28" s="43">
        <f>VLOOKUP($F28,$B$5:$G$16,6,0)+VLOOKUP($F28,$J$5:$N$16,5,0)</f>
        <v>1380</v>
      </c>
      <c r="M28" s="1"/>
      <c r="N28" s="1"/>
      <c r="O28" s="2"/>
      <c r="AO28" s="21">
        <v>2</v>
      </c>
      <c r="AP28" s="46" t="s">
        <v>58</v>
      </c>
      <c r="AQ28" s="46"/>
      <c r="AR28" s="46"/>
      <c r="AS28" s="46"/>
      <c r="AT28" s="48">
        <v>22</v>
      </c>
      <c r="AU28" s="49">
        <v>1115</v>
      </c>
      <c r="AW28" s="1"/>
      <c r="AX28" s="1"/>
      <c r="AY28" s="2"/>
    </row>
    <row r="29" spans="1:51" x14ac:dyDescent="0.25">
      <c r="E29" s="19">
        <v>6</v>
      </c>
      <c r="F29" s="23" t="s">
        <v>50</v>
      </c>
      <c r="G29" s="23"/>
      <c r="H29" s="23"/>
      <c r="I29" s="23"/>
      <c r="J29" s="37">
        <f>VLOOKUP($F29,$B$5:$G$16,5,0)+VLOOKUP($F29,$J$5:$N$16,4,0)</f>
        <v>5</v>
      </c>
      <c r="K29" s="43">
        <f>VLOOKUP($F29,$B$5:$G$16,6,0)+VLOOKUP($F29,$J$5:$N$16,5,0)</f>
        <v>1251</v>
      </c>
      <c r="M29" s="1"/>
      <c r="N29" s="1"/>
      <c r="O29" s="2"/>
      <c r="AO29" s="19">
        <v>3</v>
      </c>
      <c r="AP29" t="s">
        <v>31</v>
      </c>
      <c r="AT29" s="1">
        <v>22</v>
      </c>
      <c r="AU29" s="44">
        <v>1311</v>
      </c>
      <c r="AW29" s="1"/>
      <c r="AX29" s="1"/>
      <c r="AY29" s="2"/>
    </row>
    <row r="30" spans="1:51" x14ac:dyDescent="0.25">
      <c r="E30" s="21">
        <v>7</v>
      </c>
      <c r="F30" s="46" t="s">
        <v>45</v>
      </c>
      <c r="G30" s="46"/>
      <c r="H30" s="46"/>
      <c r="I30" s="46"/>
      <c r="J30" s="48">
        <f t="shared" si="0"/>
        <v>2</v>
      </c>
      <c r="K30" s="49">
        <f t="shared" si="1"/>
        <v>1438</v>
      </c>
      <c r="M30" s="1"/>
      <c r="N30" s="1"/>
      <c r="O30" s="2"/>
      <c r="AO30" s="19">
        <v>4</v>
      </c>
      <c r="AP30" t="s">
        <v>50</v>
      </c>
      <c r="AT30" s="1">
        <v>17</v>
      </c>
      <c r="AU30" s="44">
        <v>1509</v>
      </c>
      <c r="AV30" s="23"/>
      <c r="AW30" s="1"/>
      <c r="AX30" s="1"/>
      <c r="AY30" s="2"/>
    </row>
    <row r="31" spans="1:51" x14ac:dyDescent="0.25">
      <c r="F31" s="1"/>
      <c r="G31" s="1"/>
      <c r="M31" s="1"/>
      <c r="N31" s="1"/>
      <c r="O31" s="2"/>
      <c r="AO31" s="21">
        <v>5</v>
      </c>
      <c r="AP31" s="22" t="s">
        <v>33</v>
      </c>
      <c r="AQ31" s="22"/>
      <c r="AR31" s="22"/>
      <c r="AS31" s="22"/>
      <c r="AT31" s="47">
        <v>12</v>
      </c>
      <c r="AU31" s="45">
        <v>2140</v>
      </c>
      <c r="AW31" s="1"/>
      <c r="AX31" s="1"/>
      <c r="AY31" s="2"/>
    </row>
    <row r="32" spans="1:51" x14ac:dyDescent="0.25">
      <c r="A32" s="3" t="s">
        <v>0</v>
      </c>
      <c r="B32" s="2" t="s">
        <v>38</v>
      </c>
      <c r="C32" s="2"/>
      <c r="D32" s="2"/>
      <c r="E32" s="2"/>
      <c r="F32" s="3" t="s">
        <v>11</v>
      </c>
      <c r="G32" s="3" t="s">
        <v>10</v>
      </c>
      <c r="H32" s="2"/>
      <c r="I32" s="3" t="s">
        <v>0</v>
      </c>
      <c r="J32" s="2" t="s">
        <v>39</v>
      </c>
      <c r="K32" s="2"/>
      <c r="L32" s="2"/>
      <c r="M32" s="3" t="s">
        <v>11</v>
      </c>
      <c r="N32" s="3" t="s">
        <v>10</v>
      </c>
      <c r="O32" s="2"/>
      <c r="AO32" s="19">
        <v>6</v>
      </c>
      <c r="AP32" s="23" t="s">
        <v>34</v>
      </c>
      <c r="AQ32" s="23"/>
      <c r="AR32" s="23"/>
      <c r="AS32" s="23"/>
      <c r="AT32" s="37">
        <v>9</v>
      </c>
      <c r="AU32" s="43">
        <v>2612</v>
      </c>
      <c r="AW32" s="1"/>
      <c r="AX32" s="1"/>
      <c r="AY32" s="2"/>
    </row>
    <row r="33" spans="1:51" x14ac:dyDescent="0.25">
      <c r="A33" s="3">
        <v>1</v>
      </c>
      <c r="B33" s="7" t="s">
        <v>32</v>
      </c>
      <c r="C33" s="7"/>
      <c r="D33" s="7"/>
      <c r="E33" s="7"/>
      <c r="F33" s="5">
        <v>7</v>
      </c>
      <c r="G33" s="33">
        <f>Men!$AA$3</f>
        <v>37</v>
      </c>
      <c r="H33" s="2"/>
      <c r="I33" s="3">
        <v>1</v>
      </c>
      <c r="J33" s="35" t="s">
        <v>58</v>
      </c>
      <c r="K33" s="7"/>
      <c r="L33" s="7"/>
      <c r="M33" s="5">
        <v>6.5</v>
      </c>
      <c r="N33" s="33">
        <f>Women!$V$3</f>
        <v>36</v>
      </c>
      <c r="O33" s="2"/>
      <c r="AO33" s="21">
        <v>7</v>
      </c>
      <c r="AP33" s="22" t="s">
        <v>45</v>
      </c>
      <c r="AQ33" s="22"/>
      <c r="AR33" s="22"/>
      <c r="AS33" s="22"/>
      <c r="AT33" s="47">
        <v>5</v>
      </c>
      <c r="AU33" s="45">
        <v>2963</v>
      </c>
      <c r="AW33" s="1"/>
      <c r="AX33" s="1"/>
      <c r="AY33" s="2"/>
    </row>
    <row r="34" spans="1:51" x14ac:dyDescent="0.25">
      <c r="A34" s="1">
        <v>2</v>
      </c>
      <c r="B34" s="10" t="s">
        <v>50</v>
      </c>
      <c r="C34" s="10"/>
      <c r="D34" s="10"/>
      <c r="E34" s="10"/>
      <c r="F34" s="11">
        <v>6</v>
      </c>
      <c r="G34" s="32">
        <f>Men!$Z$3</f>
        <v>77</v>
      </c>
      <c r="I34" s="1">
        <v>1</v>
      </c>
      <c r="J34" s="7" t="s">
        <v>32</v>
      </c>
      <c r="K34" s="7"/>
      <c r="L34" s="7"/>
      <c r="M34" s="5">
        <v>6.5</v>
      </c>
      <c r="N34" s="33">
        <f>Women!$AA$3</f>
        <v>36</v>
      </c>
      <c r="AP34" s="1"/>
      <c r="AQ34" s="1"/>
      <c r="AW34" s="1"/>
      <c r="AX34" s="1"/>
    </row>
    <row r="35" spans="1:51" x14ac:dyDescent="0.25">
      <c r="A35" s="1">
        <v>3</v>
      </c>
      <c r="B35" s="30" t="s">
        <v>58</v>
      </c>
      <c r="C35" s="10"/>
      <c r="D35" s="10"/>
      <c r="E35" s="10"/>
      <c r="F35" s="11">
        <v>5</v>
      </c>
      <c r="G35" s="24">
        <f>Men!$V$3</f>
        <v>102</v>
      </c>
      <c r="I35" s="1">
        <v>3</v>
      </c>
      <c r="J35" s="10" t="s">
        <v>31</v>
      </c>
      <c r="K35" s="10"/>
      <c r="L35" s="10"/>
      <c r="M35" s="11">
        <v>5</v>
      </c>
      <c r="N35" s="32">
        <f>Women!$X$3</f>
        <v>52</v>
      </c>
      <c r="AK35" s="3" t="s">
        <v>0</v>
      </c>
      <c r="AL35" s="2" t="s">
        <v>38</v>
      </c>
      <c r="AM35" s="2"/>
      <c r="AN35" s="2"/>
      <c r="AO35" s="2"/>
      <c r="AP35" s="3" t="s">
        <v>11</v>
      </c>
      <c r="AQ35" s="3" t="s">
        <v>10</v>
      </c>
      <c r="AR35" s="2"/>
      <c r="AS35" s="3" t="s">
        <v>0</v>
      </c>
      <c r="AT35" s="2" t="s">
        <v>39</v>
      </c>
      <c r="AU35" s="2"/>
      <c r="AV35" s="2"/>
      <c r="AW35" s="3" t="s">
        <v>11</v>
      </c>
      <c r="AX35" s="3" t="s">
        <v>10</v>
      </c>
    </row>
    <row r="36" spans="1:51" x14ac:dyDescent="0.25">
      <c r="A36" s="1">
        <v>4</v>
      </c>
      <c r="B36" s="10" t="s">
        <v>31</v>
      </c>
      <c r="C36" s="8"/>
      <c r="D36" s="8"/>
      <c r="E36" s="8"/>
      <c r="F36" s="11">
        <v>4</v>
      </c>
      <c r="G36" s="24">
        <f>Men!$X$3</f>
        <v>147</v>
      </c>
      <c r="I36" s="1">
        <v>4</v>
      </c>
      <c r="J36" s="23" t="s">
        <v>36</v>
      </c>
      <c r="N36" s="9">
        <f>Women!$AA$152</f>
        <v>66</v>
      </c>
      <c r="AK36" s="3">
        <v>1</v>
      </c>
      <c r="AL36" s="7" t="s">
        <v>32</v>
      </c>
      <c r="AM36" s="7"/>
      <c r="AN36" s="7"/>
      <c r="AO36" s="7"/>
      <c r="AP36" s="5">
        <v>13</v>
      </c>
      <c r="AQ36" s="33">
        <v>110</v>
      </c>
      <c r="AR36" s="2"/>
      <c r="AS36" s="3">
        <v>1</v>
      </c>
      <c r="AT36" s="35" t="s">
        <v>31</v>
      </c>
      <c r="AU36" s="7"/>
      <c r="AV36" s="7"/>
      <c r="AW36" s="5">
        <v>13</v>
      </c>
      <c r="AX36" s="33">
        <v>69</v>
      </c>
    </row>
    <row r="37" spans="1:51" s="2" customFormat="1" x14ac:dyDescent="0.25">
      <c r="A37" s="1">
        <v>5</v>
      </c>
      <c r="B37" s="23" t="s">
        <v>36</v>
      </c>
      <c r="C37"/>
      <c r="D37"/>
      <c r="E37"/>
      <c r="F37"/>
      <c r="G37" s="9">
        <f>Men!$AA$248</f>
        <v>168</v>
      </c>
      <c r="H37"/>
      <c r="I37" s="1">
        <v>5</v>
      </c>
      <c r="J37" s="10" t="s">
        <v>50</v>
      </c>
      <c r="K37" s="10"/>
      <c r="L37" s="10"/>
      <c r="M37" s="11">
        <v>4</v>
      </c>
      <c r="N37" s="32">
        <f>Women!$Z$3</f>
        <v>96</v>
      </c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 s="1">
        <v>2</v>
      </c>
      <c r="AL37" s="10" t="s">
        <v>50</v>
      </c>
      <c r="AM37" s="10"/>
      <c r="AN37" s="10"/>
      <c r="AO37" s="10"/>
      <c r="AP37" s="11">
        <v>13</v>
      </c>
      <c r="AQ37" s="32">
        <v>143</v>
      </c>
      <c r="AR37"/>
      <c r="AS37" s="1">
        <v>2</v>
      </c>
      <c r="AT37" s="10" t="s">
        <v>32</v>
      </c>
      <c r="AU37" s="8"/>
      <c r="AV37" s="8"/>
      <c r="AW37" s="11">
        <v>11</v>
      </c>
      <c r="AX37" s="24">
        <v>84</v>
      </c>
    </row>
    <row r="38" spans="1:51" x14ac:dyDescent="0.25">
      <c r="A38" s="1">
        <v>6</v>
      </c>
      <c r="B38" s="10" t="s">
        <v>33</v>
      </c>
      <c r="C38" s="10"/>
      <c r="D38" s="10"/>
      <c r="E38" s="10"/>
      <c r="F38" s="11">
        <v>3</v>
      </c>
      <c r="G38" s="32">
        <f>Men!$U$3</f>
        <v>220</v>
      </c>
      <c r="I38" s="1">
        <v>6</v>
      </c>
      <c r="J38" s="23" t="s">
        <v>35</v>
      </c>
      <c r="N38" s="9">
        <f>Women!$X$152</f>
        <v>105</v>
      </c>
      <c r="O38" s="2"/>
      <c r="P38" s="2"/>
      <c r="AK38" s="1">
        <v>3</v>
      </c>
      <c r="AL38" s="30" t="s">
        <v>58</v>
      </c>
      <c r="AM38" s="10"/>
      <c r="AN38" s="10"/>
      <c r="AO38" s="10"/>
      <c r="AP38" s="11">
        <v>10</v>
      </c>
      <c r="AQ38" s="24">
        <v>205</v>
      </c>
      <c r="AS38" s="1">
        <v>3</v>
      </c>
      <c r="AT38" s="10" t="s">
        <v>58</v>
      </c>
      <c r="AU38" s="10"/>
      <c r="AV38" s="10"/>
      <c r="AW38" s="6">
        <v>11</v>
      </c>
      <c r="AX38" s="24">
        <v>89</v>
      </c>
      <c r="AY38" s="2"/>
    </row>
    <row r="39" spans="1:51" x14ac:dyDescent="0.25">
      <c r="A39" s="1">
        <v>7</v>
      </c>
      <c r="B39" s="23" t="s">
        <v>54</v>
      </c>
      <c r="G39" s="9">
        <f>Men!$V$248</f>
        <v>251</v>
      </c>
      <c r="I39" s="1">
        <v>7</v>
      </c>
      <c r="J39" s="10" t="s">
        <v>34</v>
      </c>
      <c r="K39" s="8"/>
      <c r="L39" s="8"/>
      <c r="M39" s="6">
        <v>2.5</v>
      </c>
      <c r="N39" s="24">
        <f>Women!$Y$3</f>
        <v>113</v>
      </c>
      <c r="P39" s="2"/>
      <c r="AK39" s="1">
        <v>4</v>
      </c>
      <c r="AL39" s="10" t="s">
        <v>31</v>
      </c>
      <c r="AM39" s="8"/>
      <c r="AN39" s="8"/>
      <c r="AO39" s="8"/>
      <c r="AP39" s="11">
        <v>8</v>
      </c>
      <c r="AQ39" s="24">
        <v>289</v>
      </c>
      <c r="AS39" s="1">
        <v>4</v>
      </c>
      <c r="AT39" s="10" t="s">
        <v>33</v>
      </c>
      <c r="AU39" s="10"/>
      <c r="AV39" s="10"/>
      <c r="AW39" s="11">
        <v>7</v>
      </c>
      <c r="AX39" s="32">
        <v>201</v>
      </c>
    </row>
    <row r="40" spans="1:51" x14ac:dyDescent="0.25">
      <c r="A40" s="1">
        <v>8</v>
      </c>
      <c r="B40" s="30" t="s">
        <v>45</v>
      </c>
      <c r="C40" s="28"/>
      <c r="D40" s="28"/>
      <c r="E40" s="28"/>
      <c r="F40" s="11">
        <v>2</v>
      </c>
      <c r="G40" s="32">
        <f>Men!$W$3</f>
        <v>272</v>
      </c>
      <c r="I40" s="1">
        <v>7</v>
      </c>
      <c r="J40" s="30" t="s">
        <v>45</v>
      </c>
      <c r="K40" s="28"/>
      <c r="L40" s="28"/>
      <c r="M40" s="11">
        <v>2.5</v>
      </c>
      <c r="N40" s="32">
        <f>Women!$W$3</f>
        <v>113</v>
      </c>
      <c r="P40" s="2"/>
      <c r="AK40" s="1">
        <v>5</v>
      </c>
      <c r="AL40" s="10" t="s">
        <v>36</v>
      </c>
      <c r="AM40" s="10"/>
      <c r="AN40" s="10"/>
      <c r="AO40" s="10"/>
      <c r="AP40" s="11"/>
      <c r="AQ40" s="32">
        <v>306</v>
      </c>
      <c r="AS40" s="1">
        <v>5</v>
      </c>
      <c r="AT40" s="10" t="s">
        <v>50</v>
      </c>
      <c r="AU40" s="10"/>
      <c r="AV40" s="10"/>
      <c r="AW40" s="11">
        <v>6</v>
      </c>
      <c r="AX40" s="32">
        <v>167</v>
      </c>
    </row>
    <row r="41" spans="1:51" x14ac:dyDescent="0.25">
      <c r="A41" s="1">
        <v>9</v>
      </c>
      <c r="B41" s="23" t="s">
        <v>35</v>
      </c>
      <c r="G41" s="9">
        <f>Men!$X$248</f>
        <v>296</v>
      </c>
      <c r="I41" s="1">
        <v>9</v>
      </c>
      <c r="J41" s="23" t="s">
        <v>54</v>
      </c>
      <c r="N41" s="9">
        <f>Women!$V$152</f>
        <v>131</v>
      </c>
      <c r="P41" s="2"/>
      <c r="AK41" s="1">
        <v>6</v>
      </c>
      <c r="AL41" s="23" t="s">
        <v>51</v>
      </c>
      <c r="AQ41" s="9">
        <v>318</v>
      </c>
      <c r="AS41" s="1">
        <v>6</v>
      </c>
      <c r="AT41" s="23" t="s">
        <v>36</v>
      </c>
      <c r="AX41" s="9">
        <v>201</v>
      </c>
    </row>
    <row r="42" spans="1:51" x14ac:dyDescent="0.25">
      <c r="A42" s="1">
        <v>10</v>
      </c>
      <c r="B42" s="10" t="s">
        <v>34</v>
      </c>
      <c r="C42" s="8"/>
      <c r="D42" s="8"/>
      <c r="E42" s="8"/>
      <c r="F42" s="6">
        <v>1</v>
      </c>
      <c r="G42" s="24">
        <f>Men!$Y$3</f>
        <v>361</v>
      </c>
      <c r="I42" s="1">
        <v>10</v>
      </c>
      <c r="J42" s="10" t="s">
        <v>33</v>
      </c>
      <c r="K42" s="10"/>
      <c r="L42" s="10"/>
      <c r="M42" s="11">
        <v>1</v>
      </c>
      <c r="N42" s="32">
        <f>Women!$U$3</f>
        <v>140</v>
      </c>
      <c r="P42" s="2"/>
      <c r="AK42" s="1">
        <v>7</v>
      </c>
      <c r="AL42" s="30" t="s">
        <v>33</v>
      </c>
      <c r="AM42" s="28"/>
      <c r="AN42" s="28"/>
      <c r="AO42" s="28"/>
      <c r="AP42" s="11">
        <v>6</v>
      </c>
      <c r="AQ42" s="32">
        <v>387</v>
      </c>
      <c r="AS42" s="1">
        <v>7</v>
      </c>
      <c r="AT42" s="23" t="s">
        <v>54</v>
      </c>
      <c r="AX42" s="9">
        <v>221</v>
      </c>
    </row>
    <row r="43" spans="1:51" x14ac:dyDescent="0.25">
      <c r="A43" s="1">
        <v>11</v>
      </c>
      <c r="B43" s="23" t="s">
        <v>414</v>
      </c>
      <c r="G43" s="9">
        <f>Men!$X$251</f>
        <v>403</v>
      </c>
      <c r="I43" s="1">
        <v>11</v>
      </c>
      <c r="J43" s="23" t="s">
        <v>43</v>
      </c>
      <c r="N43" s="9">
        <f>Women!$AA$155</f>
        <v>171</v>
      </c>
      <c r="P43" s="2"/>
      <c r="AK43" s="1">
        <v>8</v>
      </c>
      <c r="AL43" s="23" t="s">
        <v>54</v>
      </c>
      <c r="AQ43" s="9">
        <v>439</v>
      </c>
      <c r="AS43" s="1">
        <v>8</v>
      </c>
      <c r="AT43" s="30" t="s">
        <v>34</v>
      </c>
      <c r="AU43" s="28"/>
      <c r="AV43" s="28"/>
      <c r="AW43" s="11">
        <v>4</v>
      </c>
      <c r="AX43" s="32">
        <v>233</v>
      </c>
    </row>
    <row r="44" spans="1:51" x14ac:dyDescent="0.25">
      <c r="A44" s="1">
        <v>12</v>
      </c>
      <c r="B44" s="23" t="s">
        <v>55</v>
      </c>
      <c r="G44" s="9">
        <f>Men!$V$251</f>
        <v>413</v>
      </c>
      <c r="I44" s="1">
        <v>12</v>
      </c>
      <c r="J44" s="23" t="s">
        <v>41</v>
      </c>
      <c r="N44" s="1">
        <f>Women!$W$152</f>
        <v>188</v>
      </c>
      <c r="P44" s="2"/>
      <c r="AK44" s="1">
        <v>9</v>
      </c>
      <c r="AL44" s="30" t="s">
        <v>45</v>
      </c>
      <c r="AM44" s="28"/>
      <c r="AN44" s="28"/>
      <c r="AO44" s="28"/>
      <c r="AP44" s="11">
        <v>4</v>
      </c>
      <c r="AQ44" s="32">
        <v>517</v>
      </c>
      <c r="AS44" s="1">
        <v>9</v>
      </c>
      <c r="AT44" s="10" t="s">
        <v>45</v>
      </c>
      <c r="AU44" s="10"/>
      <c r="AV44" s="10"/>
      <c r="AW44" s="11">
        <v>4</v>
      </c>
      <c r="AX44" s="32">
        <v>245</v>
      </c>
    </row>
    <row r="45" spans="1:51" x14ac:dyDescent="0.25">
      <c r="A45" s="1">
        <v>13</v>
      </c>
      <c r="B45" s="23" t="s">
        <v>40</v>
      </c>
      <c r="F45" s="9"/>
      <c r="G45" s="1">
        <f>Men!$U$248</f>
        <v>417</v>
      </c>
      <c r="I45" s="1">
        <v>13</v>
      </c>
      <c r="J45" s="23" t="s">
        <v>414</v>
      </c>
      <c r="N45" s="9">
        <f>Women!$X$155</f>
        <v>189</v>
      </c>
      <c r="O45" s="2"/>
      <c r="P45" s="2"/>
      <c r="AK45" s="1">
        <v>10</v>
      </c>
      <c r="AL45" s="23" t="s">
        <v>35</v>
      </c>
      <c r="AQ45" s="9">
        <v>523</v>
      </c>
      <c r="AS45" s="1">
        <v>10</v>
      </c>
      <c r="AT45" s="10" t="s">
        <v>43</v>
      </c>
      <c r="AU45" s="8"/>
      <c r="AV45" s="8"/>
      <c r="AW45" s="6"/>
      <c r="AX45" s="24">
        <v>361</v>
      </c>
      <c r="AY45" s="2"/>
    </row>
    <row r="46" spans="1:51" x14ac:dyDescent="0.25">
      <c r="A46" s="1">
        <v>14</v>
      </c>
      <c r="B46" s="23" t="s">
        <v>43</v>
      </c>
      <c r="G46" s="9">
        <f>Men!$AA$251</f>
        <v>468</v>
      </c>
      <c r="H46" s="1"/>
      <c r="I46" s="1">
        <v>14</v>
      </c>
      <c r="J46" s="23" t="s">
        <v>51</v>
      </c>
      <c r="N46" s="9">
        <f>Women!$Z$152</f>
        <v>198</v>
      </c>
      <c r="O46" s="2"/>
      <c r="P46" s="2"/>
      <c r="AK46" s="1">
        <v>11</v>
      </c>
      <c r="AL46" s="23" t="s">
        <v>52</v>
      </c>
      <c r="AQ46" s="9">
        <v>616</v>
      </c>
      <c r="AS46" s="1">
        <v>11</v>
      </c>
      <c r="AT46" s="23" t="s">
        <v>55</v>
      </c>
      <c r="AX46" s="9">
        <v>394</v>
      </c>
      <c r="AY46" s="2"/>
    </row>
    <row r="47" spans="1:51" x14ac:dyDescent="0.25">
      <c r="A47" s="1">
        <v>15</v>
      </c>
      <c r="B47" s="23" t="s">
        <v>41</v>
      </c>
      <c r="F47" s="1"/>
      <c r="G47" s="1">
        <f>Men!$W$248</f>
        <v>550</v>
      </c>
      <c r="H47" s="1"/>
      <c r="I47" s="1">
        <v>15</v>
      </c>
      <c r="J47" s="23" t="s">
        <v>415</v>
      </c>
      <c r="N47" s="9">
        <f>Women!$X$158</f>
        <v>229</v>
      </c>
      <c r="O47" s="2"/>
      <c r="P47" s="2"/>
      <c r="AK47" s="1">
        <v>12</v>
      </c>
      <c r="AL47" s="10" t="s">
        <v>34</v>
      </c>
      <c r="AM47" s="8"/>
      <c r="AN47" s="8"/>
      <c r="AO47" s="8"/>
      <c r="AP47" s="6">
        <v>2</v>
      </c>
      <c r="AQ47" s="24">
        <v>672</v>
      </c>
      <c r="AS47" s="1">
        <v>12</v>
      </c>
      <c r="AT47" s="23" t="s">
        <v>51</v>
      </c>
      <c r="AX47" s="9">
        <v>396</v>
      </c>
      <c r="AY47" s="2"/>
    </row>
    <row r="48" spans="1:51" x14ac:dyDescent="0.25">
      <c r="A48" s="1">
        <v>16</v>
      </c>
      <c r="B48" s="23" t="s">
        <v>42</v>
      </c>
      <c r="F48" s="1"/>
      <c r="G48" s="1">
        <f>Men!$Y$248</f>
        <v>590</v>
      </c>
      <c r="I48" s="1">
        <v>16</v>
      </c>
      <c r="J48" s="23" t="s">
        <v>42</v>
      </c>
      <c r="N48" s="1">
        <f>Women!$Y$152</f>
        <v>245</v>
      </c>
      <c r="O48" s="2"/>
      <c r="P48" s="2"/>
      <c r="AK48" s="1">
        <v>13</v>
      </c>
      <c r="AL48" s="23" t="s">
        <v>55</v>
      </c>
      <c r="AP48" s="9"/>
      <c r="AQ48" s="1">
        <v>702</v>
      </c>
      <c r="AS48" s="1">
        <v>13</v>
      </c>
      <c r="AT48" s="23" t="s">
        <v>40</v>
      </c>
      <c r="AX48" s="1">
        <v>408</v>
      </c>
      <c r="AY48" s="2"/>
    </row>
    <row r="49" spans="1:51" x14ac:dyDescent="0.25">
      <c r="A49" s="1">
        <v>17</v>
      </c>
      <c r="B49" s="23" t="s">
        <v>51</v>
      </c>
      <c r="G49" s="9">
        <f>Men!$Z$248</f>
        <v>616</v>
      </c>
      <c r="I49" s="1">
        <v>17</v>
      </c>
      <c r="J49" s="23" t="s">
        <v>55</v>
      </c>
      <c r="N49" s="9">
        <f>Women!$V$155</f>
        <v>265</v>
      </c>
      <c r="P49" s="2"/>
      <c r="AK49" s="1">
        <v>14</v>
      </c>
      <c r="AL49" s="23" t="s">
        <v>40</v>
      </c>
      <c r="AQ49" s="9">
        <v>757</v>
      </c>
      <c r="AR49" s="1"/>
      <c r="AS49" s="1">
        <v>14</v>
      </c>
      <c r="AT49" s="23" t="s">
        <v>42</v>
      </c>
      <c r="AX49" s="9">
        <v>499</v>
      </c>
    </row>
    <row r="50" spans="1:51" s="2" customFormat="1" x14ac:dyDescent="0.25">
      <c r="A50" s="1">
        <v>18</v>
      </c>
      <c r="B50" s="23" t="s">
        <v>415</v>
      </c>
      <c r="C50"/>
      <c r="D50"/>
      <c r="E50"/>
      <c r="F50"/>
      <c r="G50" s="9">
        <f>Men!$X$254</f>
        <v>622</v>
      </c>
      <c r="H50"/>
      <c r="I50" s="1">
        <v>18</v>
      </c>
      <c r="J50" s="23" t="s">
        <v>44</v>
      </c>
      <c r="K50"/>
      <c r="L50"/>
      <c r="M50"/>
      <c r="N50" s="1">
        <f>Women!$Y$155</f>
        <v>300</v>
      </c>
      <c r="O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 s="1">
        <v>15</v>
      </c>
      <c r="AL50" s="23" t="s">
        <v>43</v>
      </c>
      <c r="AM50"/>
      <c r="AN50"/>
      <c r="AO50"/>
      <c r="AP50"/>
      <c r="AQ50" s="9">
        <v>802</v>
      </c>
      <c r="AR50" s="1"/>
      <c r="AS50" s="1">
        <v>15</v>
      </c>
      <c r="AT50" s="23" t="s">
        <v>46</v>
      </c>
      <c r="AU50"/>
      <c r="AV50"/>
      <c r="AW50"/>
      <c r="AX50" s="1">
        <v>564</v>
      </c>
      <c r="AY50"/>
    </row>
    <row r="51" spans="1:51" x14ac:dyDescent="0.25">
      <c r="A51" s="1">
        <v>19</v>
      </c>
      <c r="B51" s="23" t="s">
        <v>46</v>
      </c>
      <c r="F51" s="9"/>
      <c r="G51" s="1">
        <f>Men!$U$251</f>
        <v>655</v>
      </c>
      <c r="I51" s="1">
        <v>19</v>
      </c>
      <c r="J51" s="23" t="s">
        <v>40</v>
      </c>
      <c r="N51" s="1">
        <f>Women!$U$152</f>
        <v>313</v>
      </c>
      <c r="P51" s="2"/>
      <c r="AK51" s="1">
        <v>16</v>
      </c>
      <c r="AL51" s="23" t="s">
        <v>41</v>
      </c>
      <c r="AQ51" s="9">
        <v>837</v>
      </c>
      <c r="AS51" s="1">
        <v>16</v>
      </c>
      <c r="AT51" s="23" t="s">
        <v>56</v>
      </c>
      <c r="AX51" s="9">
        <v>592</v>
      </c>
    </row>
    <row r="52" spans="1:51" x14ac:dyDescent="0.25">
      <c r="A52" s="1">
        <v>20</v>
      </c>
      <c r="B52" s="23" t="s">
        <v>56</v>
      </c>
      <c r="G52" s="9">
        <f>Men!$V$254</f>
        <v>681</v>
      </c>
      <c r="I52" s="1">
        <v>20</v>
      </c>
      <c r="J52" s="23" t="s">
        <v>418</v>
      </c>
      <c r="N52" s="9">
        <f>Women!$X$161</f>
        <v>336</v>
      </c>
      <c r="P52" s="2"/>
      <c r="AK52" s="1">
        <v>17</v>
      </c>
      <c r="AL52" s="23" t="s">
        <v>53</v>
      </c>
      <c r="AQ52" s="9">
        <v>899</v>
      </c>
      <c r="AS52" s="1">
        <v>17</v>
      </c>
      <c r="AT52" s="23" t="s">
        <v>44</v>
      </c>
      <c r="AX52" s="1">
        <v>666</v>
      </c>
    </row>
    <row r="53" spans="1:51" x14ac:dyDescent="0.25">
      <c r="A53" s="1">
        <v>21</v>
      </c>
      <c r="B53" s="23" t="s">
        <v>413</v>
      </c>
      <c r="F53" s="1"/>
      <c r="G53" s="1">
        <f>Men!$W$251</f>
        <v>734</v>
      </c>
      <c r="I53" s="1">
        <v>21</v>
      </c>
      <c r="J53" s="23" t="s">
        <v>56</v>
      </c>
      <c r="N53" s="9">
        <f>Women!$V$158</f>
        <v>353</v>
      </c>
      <c r="P53" s="2"/>
      <c r="AK53" s="1">
        <v>18</v>
      </c>
      <c r="AL53" s="23" t="s">
        <v>42</v>
      </c>
      <c r="AQ53" s="9">
        <v>978</v>
      </c>
      <c r="AS53" s="1"/>
      <c r="AT53" s="23"/>
      <c r="AX53" s="1"/>
    </row>
    <row r="54" spans="1:51" x14ac:dyDescent="0.25">
      <c r="A54" s="1">
        <v>22</v>
      </c>
      <c r="B54" s="23" t="s">
        <v>44</v>
      </c>
      <c r="F54" s="1"/>
      <c r="G54" s="1">
        <f>Men!$Y$251</f>
        <v>789</v>
      </c>
      <c r="I54" s="1">
        <v>22</v>
      </c>
      <c r="J54" s="23" t="s">
        <v>416</v>
      </c>
      <c r="N54" s="1">
        <f>Women!$Y$158</f>
        <v>357</v>
      </c>
      <c r="P54" s="2"/>
      <c r="AK54" s="1">
        <v>19</v>
      </c>
      <c r="AL54" s="23" t="s">
        <v>56</v>
      </c>
      <c r="AP54" s="1"/>
      <c r="AQ54" s="1">
        <v>984</v>
      </c>
      <c r="AS54" s="1"/>
      <c r="AT54" s="23"/>
      <c r="AX54" s="9"/>
    </row>
    <row r="55" spans="1:51" x14ac:dyDescent="0.25">
      <c r="A55" s="1">
        <v>23</v>
      </c>
      <c r="B55" s="23" t="s">
        <v>412</v>
      </c>
      <c r="G55" s="9">
        <f>Men!$V$257</f>
        <v>828</v>
      </c>
      <c r="I55" s="1">
        <v>23</v>
      </c>
      <c r="J55" s="23" t="s">
        <v>412</v>
      </c>
      <c r="N55" s="9">
        <f>Women!$V$161</f>
        <v>379</v>
      </c>
      <c r="P55" s="2"/>
      <c r="AK55" s="1"/>
      <c r="AL55" s="23"/>
      <c r="AP55" s="1"/>
      <c r="AQ55" s="1"/>
      <c r="AS55" s="1"/>
      <c r="AT55" s="23"/>
      <c r="AX55" s="1"/>
    </row>
    <row r="56" spans="1:51" x14ac:dyDescent="0.25">
      <c r="A56" s="1">
        <v>24</v>
      </c>
      <c r="B56" s="23" t="s">
        <v>416</v>
      </c>
      <c r="F56" s="1"/>
      <c r="G56" s="1">
        <f>Men!$Y$254</f>
        <v>900</v>
      </c>
      <c r="I56" s="1">
        <v>24</v>
      </c>
      <c r="J56" s="23" t="s">
        <v>417</v>
      </c>
      <c r="N56" s="9">
        <f>Women!$V$164</f>
        <v>414</v>
      </c>
      <c r="P56" s="2"/>
      <c r="AK56" s="1"/>
      <c r="AL56" s="23"/>
      <c r="AP56" s="1"/>
      <c r="AQ56" s="1"/>
      <c r="AS56" s="1"/>
      <c r="AT56" s="23"/>
      <c r="AX56" s="1"/>
    </row>
    <row r="57" spans="1:51" x14ac:dyDescent="0.25">
      <c r="A57" s="1"/>
      <c r="B57" s="23"/>
      <c r="F57" s="1"/>
      <c r="G57" s="1"/>
      <c r="I57" s="1"/>
      <c r="M57" s="1"/>
      <c r="AK57" s="1"/>
      <c r="AL57" s="23"/>
      <c r="AQ57" s="9"/>
      <c r="AS57" s="1"/>
      <c r="AT57" s="23"/>
      <c r="AX57" s="1"/>
    </row>
    <row r="58" spans="1:51" x14ac:dyDescent="0.25">
      <c r="A58" s="1"/>
      <c r="B58" s="23"/>
      <c r="E58" s="12" t="s">
        <v>0</v>
      </c>
      <c r="F58" s="13" t="s">
        <v>37</v>
      </c>
      <c r="G58" s="13"/>
      <c r="H58" s="13"/>
      <c r="I58" s="14"/>
      <c r="J58" s="15" t="s">
        <v>11</v>
      </c>
      <c r="K58" s="16" t="s">
        <v>10</v>
      </c>
      <c r="M58" s="1"/>
      <c r="AK58" s="1"/>
      <c r="AL58" s="23"/>
      <c r="AP58" s="9"/>
      <c r="AQ58" s="1"/>
      <c r="AS58" s="1"/>
      <c r="AT58" s="23"/>
      <c r="AX58" s="9"/>
    </row>
    <row r="59" spans="1:51" x14ac:dyDescent="0.25">
      <c r="E59" s="17">
        <v>1</v>
      </c>
      <c r="F59" s="2" t="s">
        <v>32</v>
      </c>
      <c r="G59" s="2"/>
      <c r="H59" s="2"/>
      <c r="I59" s="2"/>
      <c r="J59" s="3">
        <f t="shared" ref="J59:J65" si="2">VLOOKUP($F59,$B$33:$G$57,5,0)+VLOOKUP($F59,$J$33:$N$57,4,0)</f>
        <v>13.5</v>
      </c>
      <c r="K59" s="18">
        <f t="shared" ref="K59:K65" si="3">VLOOKUP($F59,$B$33:$G$57,6,0)+VLOOKUP($F59,$J$33:$N$57,5,0)</f>
        <v>73</v>
      </c>
      <c r="M59" s="1"/>
      <c r="N59" s="1"/>
      <c r="AK59" s="1"/>
      <c r="AL59" s="23"/>
      <c r="AQ59" s="9"/>
      <c r="AS59" s="1"/>
      <c r="AT59" s="23"/>
      <c r="AX59" s="9"/>
    </row>
    <row r="60" spans="1:51" x14ac:dyDescent="0.25">
      <c r="A60" s="2"/>
      <c r="B60" s="2"/>
      <c r="C60" s="2"/>
      <c r="D60" s="2"/>
      <c r="E60" s="19">
        <v>2</v>
      </c>
      <c r="F60" s="23" t="s">
        <v>58</v>
      </c>
      <c r="G60" s="23"/>
      <c r="H60" s="23"/>
      <c r="I60" s="23"/>
      <c r="J60" s="37">
        <f t="shared" si="2"/>
        <v>11.5</v>
      </c>
      <c r="K60" s="34">
        <f t="shared" si="3"/>
        <v>138</v>
      </c>
      <c r="L60" s="2"/>
      <c r="M60" s="3"/>
      <c r="N60" s="3"/>
      <c r="AK60" s="1"/>
      <c r="AL60" s="23"/>
      <c r="AQ60" s="9"/>
      <c r="AS60" s="1"/>
      <c r="AT60" s="23"/>
      <c r="AX60" s="1"/>
    </row>
    <row r="61" spans="1:51" x14ac:dyDescent="0.25">
      <c r="E61" s="19">
        <v>3</v>
      </c>
      <c r="F61" t="s">
        <v>50</v>
      </c>
      <c r="J61" s="1">
        <f t="shared" si="2"/>
        <v>10</v>
      </c>
      <c r="K61" s="20">
        <f t="shared" si="3"/>
        <v>173</v>
      </c>
      <c r="M61" s="1"/>
      <c r="N61" s="1"/>
      <c r="AK61" s="1"/>
      <c r="AL61" s="23"/>
      <c r="AP61" s="1"/>
      <c r="AQ61" s="1"/>
      <c r="AS61" s="1"/>
      <c r="AT61" s="23"/>
      <c r="AX61" s="9"/>
    </row>
    <row r="62" spans="1:51" x14ac:dyDescent="0.25">
      <c r="E62" s="19">
        <v>4</v>
      </c>
      <c r="F62" s="23" t="s">
        <v>31</v>
      </c>
      <c r="G62" s="23"/>
      <c r="H62" s="23"/>
      <c r="I62" s="23"/>
      <c r="J62" s="37">
        <f t="shared" si="2"/>
        <v>9</v>
      </c>
      <c r="K62" s="34">
        <f t="shared" si="3"/>
        <v>199</v>
      </c>
      <c r="M62" s="1"/>
      <c r="N62" s="1"/>
      <c r="AK62" s="1"/>
      <c r="AL62" s="23"/>
      <c r="AP62" s="1"/>
      <c r="AQ62" s="1"/>
      <c r="AS62" s="1"/>
      <c r="AW62" s="1"/>
    </row>
    <row r="63" spans="1:51" x14ac:dyDescent="0.25">
      <c r="E63" s="19">
        <v>5</v>
      </c>
      <c r="F63" s="23" t="s">
        <v>45</v>
      </c>
      <c r="G63" s="23"/>
      <c r="H63" s="23"/>
      <c r="I63" s="23"/>
      <c r="J63" s="37">
        <f>VLOOKUP($F63,$B$33:$G$57,5,0)+VLOOKUP($F63,$J$33:$N$57,4,0)</f>
        <v>4.5</v>
      </c>
      <c r="K63" s="43">
        <f>VLOOKUP($F63,$B$33:$G$57,6,0)+VLOOKUP($F63,$J$33:$N$57,5,0)</f>
        <v>385</v>
      </c>
      <c r="M63" s="1"/>
      <c r="N63" s="1"/>
      <c r="AK63" s="1"/>
      <c r="AL63" s="23"/>
      <c r="AO63" s="12" t="s">
        <v>0</v>
      </c>
      <c r="AP63" s="13" t="s">
        <v>37</v>
      </c>
      <c r="AQ63" s="13"/>
      <c r="AR63" s="13"/>
      <c r="AS63" s="14"/>
      <c r="AT63" s="15" t="s">
        <v>11</v>
      </c>
      <c r="AU63" s="16" t="s">
        <v>10</v>
      </c>
      <c r="AW63" s="1"/>
    </row>
    <row r="64" spans="1:51" x14ac:dyDescent="0.25">
      <c r="E64" s="19">
        <v>6</v>
      </c>
      <c r="F64" s="23" t="s">
        <v>33</v>
      </c>
      <c r="G64" s="23"/>
      <c r="H64" s="23"/>
      <c r="I64" s="23"/>
      <c r="J64" s="37">
        <f>VLOOKUP($F64,$B$33:$G$57,5,0)+VLOOKUP($F64,$J$33:$N$57,4,0)</f>
        <v>4</v>
      </c>
      <c r="K64" s="43">
        <f>VLOOKUP($F64,$B$33:$G$57,6,0)+VLOOKUP($F64,$J$33:$N$57,5,0)</f>
        <v>360</v>
      </c>
      <c r="M64" s="1"/>
      <c r="N64" s="1"/>
      <c r="AO64" s="17">
        <v>1</v>
      </c>
      <c r="AP64" s="2" t="s">
        <v>32</v>
      </c>
      <c r="AQ64" s="2"/>
      <c r="AR64" s="2"/>
      <c r="AS64" s="2"/>
      <c r="AT64" s="3">
        <v>24</v>
      </c>
      <c r="AU64" s="18">
        <v>194</v>
      </c>
      <c r="AW64" s="1"/>
      <c r="AX64" s="1"/>
    </row>
    <row r="65" spans="1:51" x14ac:dyDescent="0.25">
      <c r="E65" s="21">
        <v>7</v>
      </c>
      <c r="F65" s="46" t="s">
        <v>34</v>
      </c>
      <c r="G65" s="46"/>
      <c r="H65" s="46"/>
      <c r="I65" s="46"/>
      <c r="J65" s="48">
        <f t="shared" si="2"/>
        <v>3.5</v>
      </c>
      <c r="K65" s="53">
        <f t="shared" si="3"/>
        <v>474</v>
      </c>
      <c r="M65" s="1"/>
      <c r="N65" s="1"/>
      <c r="AK65" s="2"/>
      <c r="AL65" s="2"/>
      <c r="AM65" s="2"/>
      <c r="AN65" s="2"/>
      <c r="AO65" s="19">
        <v>2</v>
      </c>
      <c r="AP65" t="s">
        <v>58</v>
      </c>
      <c r="AT65" s="1">
        <v>21</v>
      </c>
      <c r="AU65" s="20">
        <v>294</v>
      </c>
      <c r="AV65" s="2"/>
      <c r="AW65" s="3"/>
      <c r="AX65" s="3"/>
    </row>
    <row r="66" spans="1:51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AO66" s="19">
        <v>3</v>
      </c>
      <c r="AP66" t="s">
        <v>31</v>
      </c>
      <c r="AT66" s="1">
        <v>21</v>
      </c>
      <c r="AU66" s="20">
        <v>358</v>
      </c>
      <c r="AW66" s="1"/>
      <c r="AX66" s="1"/>
    </row>
    <row r="67" spans="1:51" x14ac:dyDescent="0.25">
      <c r="AO67" s="19">
        <v>4</v>
      </c>
      <c r="AP67" s="23" t="s">
        <v>50</v>
      </c>
      <c r="AQ67" s="23"/>
      <c r="AR67" s="23"/>
      <c r="AS67" s="23"/>
      <c r="AT67" s="37">
        <v>19</v>
      </c>
      <c r="AU67" s="34">
        <v>310</v>
      </c>
      <c r="AW67" s="1"/>
      <c r="AX67" s="1"/>
    </row>
    <row r="68" spans="1:51" x14ac:dyDescent="0.25">
      <c r="A68" s="4" t="s">
        <v>59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AO68" s="19">
        <v>5</v>
      </c>
      <c r="AP68" s="23" t="s">
        <v>33</v>
      </c>
      <c r="AQ68" s="23"/>
      <c r="AR68" s="23"/>
      <c r="AS68" s="23"/>
      <c r="AT68" s="37">
        <v>13</v>
      </c>
      <c r="AU68" s="43">
        <v>588</v>
      </c>
      <c r="AW68" s="1"/>
      <c r="AX68" s="1"/>
    </row>
    <row r="69" spans="1:51" x14ac:dyDescent="0.25">
      <c r="AO69" s="19">
        <v>6</v>
      </c>
      <c r="AP69" s="23" t="s">
        <v>45</v>
      </c>
      <c r="AQ69" s="23"/>
      <c r="AR69" s="23"/>
      <c r="AS69" s="23"/>
      <c r="AT69" s="37">
        <v>8</v>
      </c>
      <c r="AU69" s="43">
        <v>762</v>
      </c>
      <c r="AW69" s="1"/>
      <c r="AX69" s="1"/>
    </row>
    <row r="70" spans="1:51" x14ac:dyDescent="0.25">
      <c r="A70" s="3" t="s">
        <v>0</v>
      </c>
      <c r="B70" s="2" t="s">
        <v>9</v>
      </c>
      <c r="C70" s="2"/>
      <c r="D70" s="2"/>
      <c r="E70" s="2"/>
      <c r="F70" s="3" t="s">
        <v>11</v>
      </c>
      <c r="G70" s="3" t="s">
        <v>10</v>
      </c>
      <c r="H70" s="2"/>
      <c r="I70" s="3" t="s">
        <v>0</v>
      </c>
      <c r="J70" s="2" t="s">
        <v>12</v>
      </c>
      <c r="K70" s="2"/>
      <c r="L70" s="2"/>
      <c r="M70" s="3" t="s">
        <v>11</v>
      </c>
      <c r="N70" s="3" t="s">
        <v>10</v>
      </c>
      <c r="AO70" s="21">
        <v>7</v>
      </c>
      <c r="AP70" s="46" t="s">
        <v>34</v>
      </c>
      <c r="AQ70" s="46"/>
      <c r="AR70" s="46"/>
      <c r="AS70" s="46"/>
      <c r="AT70" s="48">
        <v>6</v>
      </c>
      <c r="AU70" s="53">
        <v>905</v>
      </c>
      <c r="AW70" s="1"/>
      <c r="AX70" s="1"/>
    </row>
    <row r="71" spans="1:51" x14ac:dyDescent="0.25">
      <c r="A71" s="3">
        <v>1</v>
      </c>
      <c r="B71" s="7" t="s">
        <v>32</v>
      </c>
      <c r="C71" s="7"/>
      <c r="D71" s="7"/>
      <c r="E71" s="7"/>
      <c r="F71" s="5">
        <f>VLOOKUP($B71,$B$5:$G$16,5,0)+VLOOKUP($B71,$AL$5:$AQ$24,5,0)</f>
        <v>21</v>
      </c>
      <c r="G71" s="33">
        <f t="shared" ref="G71:G79" si="4">VLOOKUP($B71,$B$5:$G$22,6,0)+VLOOKUP($B71,$AL$5:$AQ$24,6,0)</f>
        <v>634</v>
      </c>
      <c r="H71" s="2"/>
      <c r="I71" s="3">
        <v>1</v>
      </c>
      <c r="J71" s="7" t="s">
        <v>31</v>
      </c>
      <c r="K71" s="7"/>
      <c r="L71" s="7"/>
      <c r="M71" s="5">
        <f t="shared" ref="M71:M77" si="5">VLOOKUP($J71,$J$5:$N$16,4,0)+VLOOKUP($J71,$AT$5:$AX$24,4,0)</f>
        <v>21</v>
      </c>
      <c r="N71" s="33">
        <f t="shared" ref="N71:N79" si="6">VLOOKUP($J71,$J$5:$N$22,5,0)+VLOOKUP($J71,$AT$5:$AX$24,5,0)</f>
        <v>306</v>
      </c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</row>
    <row r="72" spans="1:51" x14ac:dyDescent="0.25">
      <c r="A72" s="1">
        <v>2</v>
      </c>
      <c r="B72" s="30" t="s">
        <v>58</v>
      </c>
      <c r="C72" s="8"/>
      <c r="D72" s="8"/>
      <c r="E72" s="8"/>
      <c r="F72" s="11">
        <f>VLOOKUP($B72,$B$5:$G$16,5,0)+VLOOKUP($B72,$AL$5:$AQ$24,5,0)</f>
        <v>17</v>
      </c>
      <c r="G72" s="24">
        <f t="shared" si="4"/>
        <v>1081</v>
      </c>
      <c r="I72" s="1">
        <v>2</v>
      </c>
      <c r="J72" s="10" t="s">
        <v>32</v>
      </c>
      <c r="K72" s="8"/>
      <c r="L72" s="8"/>
      <c r="M72" s="6">
        <f t="shared" si="5"/>
        <v>17</v>
      </c>
      <c r="N72" s="24">
        <f t="shared" si="6"/>
        <v>554</v>
      </c>
    </row>
    <row r="73" spans="1:51" x14ac:dyDescent="0.25">
      <c r="A73" s="1">
        <v>3</v>
      </c>
      <c r="B73" s="10" t="s">
        <v>50</v>
      </c>
      <c r="C73" s="10"/>
      <c r="D73" s="10"/>
      <c r="E73" s="10"/>
      <c r="F73" s="11">
        <f>VLOOKUP($B73,$B$5:$G$16,5,0)+VLOOKUP($B73,$AL$5:$AQ$24,5,0)</f>
        <v>14</v>
      </c>
      <c r="G73" s="32">
        <f t="shared" si="4"/>
        <v>1832</v>
      </c>
      <c r="I73" s="1">
        <v>3</v>
      </c>
      <c r="J73" s="30" t="s">
        <v>58</v>
      </c>
      <c r="K73" s="10"/>
      <c r="L73" s="10"/>
      <c r="M73" s="11">
        <f t="shared" si="5"/>
        <v>16</v>
      </c>
      <c r="N73" s="32">
        <f t="shared" si="6"/>
        <v>664</v>
      </c>
    </row>
    <row r="74" spans="1:51" x14ac:dyDescent="0.25">
      <c r="A74" s="1">
        <v>4</v>
      </c>
      <c r="B74" s="10" t="s">
        <v>31</v>
      </c>
      <c r="C74" s="8"/>
      <c r="D74" s="8"/>
      <c r="E74" s="8"/>
      <c r="F74" s="6">
        <f>VLOOKUP($B74,$B$5:$G$16,5,0)+VLOOKUP($B74,$AL$5:$AQ$24,5,0)</f>
        <v>13</v>
      </c>
      <c r="G74" s="24">
        <f t="shared" si="4"/>
        <v>1583</v>
      </c>
      <c r="I74" s="1">
        <v>4</v>
      </c>
      <c r="J74" s="10" t="s">
        <v>34</v>
      </c>
      <c r="K74" s="8"/>
      <c r="L74" s="8"/>
      <c r="M74" s="6">
        <f t="shared" si="5"/>
        <v>10</v>
      </c>
      <c r="N74" s="24">
        <f t="shared" si="6"/>
        <v>1003</v>
      </c>
    </row>
    <row r="75" spans="1:51" x14ac:dyDescent="0.25">
      <c r="A75" s="1">
        <v>5</v>
      </c>
      <c r="B75" s="10" t="s">
        <v>33</v>
      </c>
      <c r="C75" s="10"/>
      <c r="D75" s="10"/>
      <c r="E75" s="10"/>
      <c r="F75" s="6">
        <f>VLOOKUP($B75,$B$5:$G$16,5,0)+VLOOKUP($B75,$AL$5:$AQ$24,5,0)</f>
        <v>10</v>
      </c>
      <c r="G75" s="32">
        <f t="shared" si="4"/>
        <v>2171</v>
      </c>
      <c r="I75" s="1">
        <v>5</v>
      </c>
      <c r="J75" s="10" t="s">
        <v>33</v>
      </c>
      <c r="K75" s="10"/>
      <c r="L75" s="10"/>
      <c r="M75" s="11">
        <f t="shared" si="5"/>
        <v>9</v>
      </c>
      <c r="N75" s="11">
        <f t="shared" si="6"/>
        <v>1091</v>
      </c>
    </row>
    <row r="76" spans="1:51" s="2" customFormat="1" x14ac:dyDescent="0.25">
      <c r="A76" s="1">
        <v>6</v>
      </c>
      <c r="B76" s="23" t="s">
        <v>36</v>
      </c>
      <c r="C76"/>
      <c r="D76"/>
      <c r="E76"/>
      <c r="F76"/>
      <c r="G76" s="9">
        <f t="shared" si="4"/>
        <v>2561</v>
      </c>
      <c r="H76"/>
      <c r="I76" s="1">
        <v>6</v>
      </c>
      <c r="J76" s="10" t="s">
        <v>50</v>
      </c>
      <c r="K76" s="10"/>
      <c r="L76" s="10"/>
      <c r="M76" s="11">
        <f t="shared" si="5"/>
        <v>8</v>
      </c>
      <c r="N76" s="32">
        <f t="shared" si="6"/>
        <v>928</v>
      </c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</row>
    <row r="77" spans="1:51" x14ac:dyDescent="0.25">
      <c r="A77" s="1">
        <v>7</v>
      </c>
      <c r="B77" s="10" t="s">
        <v>34</v>
      </c>
      <c r="C77" s="10"/>
      <c r="D77" s="10"/>
      <c r="E77" s="10"/>
      <c r="F77" s="11">
        <f>VLOOKUP($B77,$B$5:$G$16,5,0)+VLOOKUP($B77,$AL$5:$AQ$24,5,0)</f>
        <v>5</v>
      </c>
      <c r="G77" s="32">
        <f t="shared" si="4"/>
        <v>2989</v>
      </c>
      <c r="I77" s="1">
        <v>7</v>
      </c>
      <c r="J77" s="30" t="s">
        <v>45</v>
      </c>
      <c r="K77" s="28"/>
      <c r="L77" s="28"/>
      <c r="M77" s="11">
        <f t="shared" si="5"/>
        <v>3</v>
      </c>
      <c r="N77" s="29">
        <f t="shared" si="6"/>
        <v>1257</v>
      </c>
    </row>
    <row r="78" spans="1:51" x14ac:dyDescent="0.25">
      <c r="A78" s="1">
        <v>8</v>
      </c>
      <c r="B78" s="23" t="s">
        <v>54</v>
      </c>
      <c r="F78" s="1"/>
      <c r="G78" s="9">
        <f t="shared" si="4"/>
        <v>3125</v>
      </c>
      <c r="I78" s="1">
        <v>8</v>
      </c>
      <c r="J78" s="23" t="s">
        <v>54</v>
      </c>
      <c r="N78" s="9">
        <f t="shared" si="6"/>
        <v>1649</v>
      </c>
    </row>
    <row r="79" spans="1:51" x14ac:dyDescent="0.25">
      <c r="A79" s="1">
        <v>9</v>
      </c>
      <c r="B79" s="30" t="s">
        <v>45</v>
      </c>
      <c r="C79" s="28"/>
      <c r="D79" s="28"/>
      <c r="E79" s="28"/>
      <c r="F79" s="11">
        <f>VLOOKUP($B79,$B$5:$G$16,5,0)+VLOOKUP($B79,$AL$5:$AQ$24,5,0)</f>
        <v>4</v>
      </c>
      <c r="G79" s="29">
        <f t="shared" si="4"/>
        <v>3144</v>
      </c>
      <c r="I79" s="1">
        <v>9</v>
      </c>
      <c r="J79" s="23" t="s">
        <v>55</v>
      </c>
      <c r="N79" s="9">
        <f t="shared" si="6"/>
        <v>2667</v>
      </c>
    </row>
    <row r="80" spans="1:51" x14ac:dyDescent="0.25">
      <c r="A80" s="1"/>
      <c r="B80" s="23"/>
      <c r="F80" s="1"/>
      <c r="G80" s="9"/>
      <c r="I80" s="1"/>
      <c r="M80" s="1"/>
    </row>
    <row r="81" spans="1:15" x14ac:dyDescent="0.25">
      <c r="E81" s="12" t="s">
        <v>0</v>
      </c>
      <c r="F81" s="13" t="s">
        <v>37</v>
      </c>
      <c r="G81" s="13"/>
      <c r="H81" s="13"/>
      <c r="I81" s="14"/>
      <c r="J81" s="15" t="s">
        <v>11</v>
      </c>
      <c r="K81" s="16" t="s">
        <v>10</v>
      </c>
      <c r="M81" s="1"/>
      <c r="N81" s="1"/>
      <c r="O81" s="52"/>
    </row>
    <row r="82" spans="1:15" x14ac:dyDescent="0.25">
      <c r="A82" s="2"/>
      <c r="B82" s="2"/>
      <c r="C82" s="2"/>
      <c r="D82" s="2"/>
      <c r="E82" s="17">
        <v>1</v>
      </c>
      <c r="F82" s="2" t="s">
        <v>32</v>
      </c>
      <c r="G82" s="2"/>
      <c r="H82" s="2"/>
      <c r="I82" s="2"/>
      <c r="J82" s="3">
        <f t="shared" ref="J82:J88" si="7">VLOOKUP($F82,$B$71:$G$80,5,0)+VLOOKUP($F82,$J$71:$N$80,4,0)</f>
        <v>38</v>
      </c>
      <c r="K82" s="42">
        <f t="shared" ref="K82:K88" si="8">VLOOKUP($F82,$B$71:$G$80,6,0)+VLOOKUP($F82,$J$71:$N$80,5,0)</f>
        <v>1188</v>
      </c>
      <c r="L82" s="2"/>
      <c r="M82" s="1"/>
      <c r="N82" s="3"/>
    </row>
    <row r="83" spans="1:15" x14ac:dyDescent="0.25">
      <c r="E83" s="21">
        <v>2</v>
      </c>
      <c r="F83" s="22" t="s">
        <v>31</v>
      </c>
      <c r="G83" s="22"/>
      <c r="H83" s="22"/>
      <c r="I83" s="22"/>
      <c r="J83" s="47">
        <f t="shared" si="7"/>
        <v>34</v>
      </c>
      <c r="K83" s="45">
        <f t="shared" si="8"/>
        <v>1889</v>
      </c>
      <c r="M83" s="1"/>
      <c r="N83" s="1"/>
      <c r="O83" s="2"/>
    </row>
    <row r="84" spans="1:15" x14ac:dyDescent="0.25">
      <c r="E84" s="19">
        <v>3</v>
      </c>
      <c r="F84" s="23" t="s">
        <v>58</v>
      </c>
      <c r="G84" s="23"/>
      <c r="H84" s="23"/>
      <c r="I84" s="23"/>
      <c r="J84" s="37">
        <f t="shared" si="7"/>
        <v>33</v>
      </c>
      <c r="K84" s="43">
        <f t="shared" si="8"/>
        <v>1745</v>
      </c>
      <c r="M84" s="1"/>
      <c r="N84" s="1"/>
      <c r="O84" s="2"/>
    </row>
    <row r="85" spans="1:15" x14ac:dyDescent="0.25">
      <c r="E85" s="19">
        <v>4</v>
      </c>
      <c r="F85" s="23" t="s">
        <v>50</v>
      </c>
      <c r="G85" s="23"/>
      <c r="H85" s="23"/>
      <c r="I85" s="23"/>
      <c r="J85" s="37">
        <f t="shared" si="7"/>
        <v>22</v>
      </c>
      <c r="K85" s="43">
        <f t="shared" si="8"/>
        <v>2760</v>
      </c>
      <c r="L85" s="23"/>
      <c r="M85" s="1"/>
      <c r="N85" s="1"/>
    </row>
    <row r="86" spans="1:15" x14ac:dyDescent="0.25">
      <c r="E86" s="21">
        <v>5</v>
      </c>
      <c r="F86" s="46" t="s">
        <v>33</v>
      </c>
      <c r="G86" s="46"/>
      <c r="H86" s="46"/>
      <c r="I86" s="46"/>
      <c r="J86" s="48">
        <f t="shared" si="7"/>
        <v>19</v>
      </c>
      <c r="K86" s="49">
        <f t="shared" si="8"/>
        <v>3262</v>
      </c>
      <c r="M86" s="1"/>
      <c r="N86" s="1"/>
    </row>
    <row r="87" spans="1:15" x14ac:dyDescent="0.25">
      <c r="E87" s="19">
        <v>6</v>
      </c>
      <c r="F87" t="s">
        <v>34</v>
      </c>
      <c r="J87" s="1">
        <f t="shared" si="7"/>
        <v>15</v>
      </c>
      <c r="K87" s="44">
        <f t="shared" si="8"/>
        <v>3992</v>
      </c>
      <c r="M87" s="1"/>
      <c r="N87" s="1"/>
    </row>
    <row r="88" spans="1:15" x14ac:dyDescent="0.25">
      <c r="E88" s="21">
        <v>7</v>
      </c>
      <c r="F88" s="46" t="s">
        <v>45</v>
      </c>
      <c r="G88" s="46"/>
      <c r="H88" s="46"/>
      <c r="I88" s="46"/>
      <c r="J88" s="48">
        <f t="shared" si="7"/>
        <v>7</v>
      </c>
      <c r="K88" s="49">
        <f t="shared" si="8"/>
        <v>4401</v>
      </c>
      <c r="M88" s="1"/>
      <c r="N88" s="1"/>
    </row>
    <row r="89" spans="1:15" x14ac:dyDescent="0.25">
      <c r="F89" s="1"/>
      <c r="G89" s="1"/>
      <c r="M89" s="1"/>
      <c r="N89" s="1"/>
    </row>
    <row r="90" spans="1:15" x14ac:dyDescent="0.25">
      <c r="A90" s="3" t="s">
        <v>0</v>
      </c>
      <c r="B90" s="2" t="s">
        <v>38</v>
      </c>
      <c r="C90" s="2"/>
      <c r="D90" s="2"/>
      <c r="E90" s="2"/>
      <c r="F90" s="3" t="s">
        <v>11</v>
      </c>
      <c r="G90" s="3" t="s">
        <v>10</v>
      </c>
      <c r="H90" s="2"/>
      <c r="I90" s="3" t="s">
        <v>0</v>
      </c>
      <c r="J90" s="2" t="s">
        <v>39</v>
      </c>
      <c r="K90" s="2"/>
      <c r="L90" s="2"/>
      <c r="M90" s="3" t="s">
        <v>11</v>
      </c>
      <c r="N90" s="3" t="s">
        <v>10</v>
      </c>
    </row>
    <row r="91" spans="1:15" x14ac:dyDescent="0.25">
      <c r="A91" s="3">
        <v>1</v>
      </c>
      <c r="B91" s="7" t="s">
        <v>32</v>
      </c>
      <c r="C91" s="7"/>
      <c r="D91" s="7"/>
      <c r="E91" s="7"/>
      <c r="F91" s="5">
        <f>VLOOKUP($B91,$B$33:$G$57,5,0)+VLOOKUP($B91,$AL$36:$AQ$62,5,0)</f>
        <v>20</v>
      </c>
      <c r="G91" s="33">
        <f t="shared" ref="G91:G107" si="9">VLOOKUP($B91,$B$33:$G$57,6,0)+VLOOKUP($B91,$AL$36:$AQ$62,6,0)</f>
        <v>147</v>
      </c>
      <c r="H91" s="2"/>
      <c r="I91" s="3">
        <v>1</v>
      </c>
      <c r="J91" s="7" t="s">
        <v>31</v>
      </c>
      <c r="K91" s="7"/>
      <c r="L91" s="7"/>
      <c r="M91" s="5">
        <f>VLOOKUP($J91,$J$33:$N$57,4,0)+VLOOKUP($J91,$AT$36:$AX$62,4,0)</f>
        <v>18</v>
      </c>
      <c r="N91" s="33">
        <f t="shared" ref="N91:N106" si="10">VLOOKUP($J91,$J$33:$N$57,5,0)+VLOOKUP($J91,$AT$36:$AX$62,5,0)</f>
        <v>121</v>
      </c>
    </row>
    <row r="92" spans="1:15" x14ac:dyDescent="0.25">
      <c r="A92" s="1">
        <v>2</v>
      </c>
      <c r="B92" s="10" t="s">
        <v>50</v>
      </c>
      <c r="C92" s="10"/>
      <c r="D92" s="10"/>
      <c r="E92" s="10"/>
      <c r="F92" s="11">
        <f>VLOOKUP($B92,$B$33:$G$57,5,0)+VLOOKUP($B92,$AL$36:$AQ$62,5,0)</f>
        <v>19</v>
      </c>
      <c r="G92" s="32">
        <f t="shared" si="9"/>
        <v>220</v>
      </c>
      <c r="I92" s="1">
        <v>2</v>
      </c>
      <c r="J92" s="30" t="s">
        <v>32</v>
      </c>
      <c r="K92" s="10"/>
      <c r="L92" s="10"/>
      <c r="M92" s="11">
        <f>VLOOKUP($J92,$J$33:$N$57,4,0)+VLOOKUP($J92,$AT$36:$AX$62,4,0)</f>
        <v>17.5</v>
      </c>
      <c r="N92" s="11">
        <f t="shared" si="10"/>
        <v>120</v>
      </c>
    </row>
    <row r="93" spans="1:15" x14ac:dyDescent="0.25">
      <c r="A93" s="1">
        <v>3</v>
      </c>
      <c r="B93" s="30" t="s">
        <v>58</v>
      </c>
      <c r="C93" s="10"/>
      <c r="D93" s="10"/>
      <c r="E93" s="10"/>
      <c r="F93" s="11">
        <f>VLOOKUP($B93,$B$33:$G$57,5,0)+VLOOKUP($B93,$AL$36:$AQ$62,5,0)</f>
        <v>15</v>
      </c>
      <c r="G93" s="24">
        <f t="shared" si="9"/>
        <v>307</v>
      </c>
      <c r="I93" s="1">
        <v>3</v>
      </c>
      <c r="J93" s="30" t="s">
        <v>58</v>
      </c>
      <c r="K93" s="10"/>
      <c r="L93" s="10"/>
      <c r="M93" s="11">
        <f>VLOOKUP($J93,$J$33:$N$57,4,0)+VLOOKUP($J93,$AT$36:$AX$62,4,0)</f>
        <v>17.5</v>
      </c>
      <c r="N93" s="11">
        <f t="shared" si="10"/>
        <v>125</v>
      </c>
    </row>
    <row r="94" spans="1:15" x14ac:dyDescent="0.25">
      <c r="A94" s="1">
        <v>4</v>
      </c>
      <c r="B94" s="10" t="s">
        <v>31</v>
      </c>
      <c r="C94" s="8"/>
      <c r="D94" s="8"/>
      <c r="E94" s="8"/>
      <c r="F94" s="11">
        <f>VLOOKUP($B94,$B$33:$G$57,5,0)+VLOOKUP($B94,$AL$36:$AQ$62,5,0)</f>
        <v>12</v>
      </c>
      <c r="G94" s="24">
        <f t="shared" si="9"/>
        <v>436</v>
      </c>
      <c r="I94" s="1">
        <v>4</v>
      </c>
      <c r="J94" s="10" t="s">
        <v>50</v>
      </c>
      <c r="K94" s="10"/>
      <c r="L94" s="10"/>
      <c r="M94" s="11">
        <f>VLOOKUP($J94,$J$33:$N$57,4,0)+VLOOKUP($J94,$AT$36:$AX$62,4,0)</f>
        <v>10</v>
      </c>
      <c r="N94" s="32">
        <f t="shared" si="10"/>
        <v>263</v>
      </c>
    </row>
    <row r="95" spans="1:15" x14ac:dyDescent="0.25">
      <c r="A95" s="1">
        <v>5</v>
      </c>
      <c r="B95" s="23" t="s">
        <v>36</v>
      </c>
      <c r="G95" s="9">
        <f t="shared" si="9"/>
        <v>474</v>
      </c>
      <c r="I95" s="1">
        <v>5</v>
      </c>
      <c r="J95" s="23" t="s">
        <v>36</v>
      </c>
      <c r="N95" s="9">
        <f t="shared" si="10"/>
        <v>267</v>
      </c>
    </row>
    <row r="96" spans="1:15" x14ac:dyDescent="0.25">
      <c r="A96" s="1">
        <v>6</v>
      </c>
      <c r="B96" s="10" t="s">
        <v>33</v>
      </c>
      <c r="C96" s="10"/>
      <c r="D96" s="10"/>
      <c r="E96" s="10"/>
      <c r="F96" s="11">
        <f>VLOOKUP($B96,$B$33:$G$57,5,0)+VLOOKUP($B96,$AL$36:$AQ$62,5,0)</f>
        <v>9</v>
      </c>
      <c r="G96" s="11">
        <f t="shared" si="9"/>
        <v>607</v>
      </c>
      <c r="I96" s="1">
        <v>6</v>
      </c>
      <c r="J96" s="10" t="s">
        <v>33</v>
      </c>
      <c r="K96" s="10"/>
      <c r="L96" s="10"/>
      <c r="M96" s="11">
        <f>VLOOKUP($J96,$J$33:$N$57,4,0)+VLOOKUP($J96,$AT$36:$AX$62,4,0)</f>
        <v>8</v>
      </c>
      <c r="N96" s="32">
        <f t="shared" si="10"/>
        <v>341</v>
      </c>
      <c r="O96" s="2"/>
    </row>
    <row r="97" spans="1:15" x14ac:dyDescent="0.25">
      <c r="A97" s="1">
        <v>7</v>
      </c>
      <c r="B97" s="23" t="s">
        <v>54</v>
      </c>
      <c r="G97" s="9">
        <f t="shared" si="9"/>
        <v>690</v>
      </c>
      <c r="I97" s="1">
        <v>7</v>
      </c>
      <c r="J97" s="10" t="s">
        <v>34</v>
      </c>
      <c r="K97" s="8"/>
      <c r="L97" s="8"/>
      <c r="M97" s="6">
        <f>VLOOKUP($J97,$J$33:$N$57,4,0)+VLOOKUP($J97,$AT$36:$AX$62,4,0)</f>
        <v>6.5</v>
      </c>
      <c r="N97" s="24">
        <f t="shared" si="10"/>
        <v>346</v>
      </c>
      <c r="O97" s="2"/>
    </row>
    <row r="98" spans="1:15" x14ac:dyDescent="0.25">
      <c r="A98" s="1">
        <v>8</v>
      </c>
      <c r="B98" s="30" t="s">
        <v>45</v>
      </c>
      <c r="C98" s="28"/>
      <c r="D98" s="28"/>
      <c r="E98" s="28"/>
      <c r="F98" s="11">
        <f>VLOOKUP($B98,$B$33:$G$57,5,0)+VLOOKUP($B98,$AL$36:$AQ$62,5,0)</f>
        <v>6</v>
      </c>
      <c r="G98" s="32">
        <f t="shared" si="9"/>
        <v>789</v>
      </c>
      <c r="I98" s="1">
        <v>8</v>
      </c>
      <c r="J98" s="23" t="s">
        <v>54</v>
      </c>
      <c r="N98" s="9">
        <f t="shared" si="10"/>
        <v>352</v>
      </c>
      <c r="O98" s="2"/>
    </row>
    <row r="99" spans="1:15" x14ac:dyDescent="0.25">
      <c r="A99" s="1">
        <v>9</v>
      </c>
      <c r="B99" s="23" t="s">
        <v>35</v>
      </c>
      <c r="G99" s="9">
        <f t="shared" si="9"/>
        <v>819</v>
      </c>
      <c r="I99" s="1">
        <v>9</v>
      </c>
      <c r="J99" s="30" t="s">
        <v>45</v>
      </c>
      <c r="K99" s="28"/>
      <c r="L99" s="28"/>
      <c r="M99" s="11">
        <f>VLOOKUP($J99,$J$33:$N$57,4,0)+VLOOKUP($J99,$AT$36:$AX$62,4,0)</f>
        <v>6.5</v>
      </c>
      <c r="N99" s="32">
        <f t="shared" si="10"/>
        <v>358</v>
      </c>
      <c r="O99" s="2"/>
    </row>
    <row r="100" spans="1:15" x14ac:dyDescent="0.25">
      <c r="A100" s="1">
        <v>10</v>
      </c>
      <c r="B100" s="23" t="s">
        <v>51</v>
      </c>
      <c r="G100" s="9">
        <f t="shared" si="9"/>
        <v>934</v>
      </c>
      <c r="I100" s="1">
        <v>10</v>
      </c>
      <c r="J100" s="23" t="s">
        <v>43</v>
      </c>
      <c r="N100" s="9">
        <f t="shared" si="10"/>
        <v>532</v>
      </c>
      <c r="O100" s="2"/>
    </row>
    <row r="101" spans="1:15" x14ac:dyDescent="0.25">
      <c r="A101" s="1">
        <v>11</v>
      </c>
      <c r="B101" s="10" t="s">
        <v>34</v>
      </c>
      <c r="C101" s="8"/>
      <c r="D101" s="8"/>
      <c r="E101" s="8"/>
      <c r="F101" s="6">
        <f>VLOOKUP($B101,$B$33:$G$57,5,0)+VLOOKUP($B101,$AL$36:$AQ$62,5,0)</f>
        <v>3</v>
      </c>
      <c r="G101" s="24">
        <f t="shared" si="9"/>
        <v>1033</v>
      </c>
      <c r="I101" s="1">
        <v>11</v>
      </c>
      <c r="J101" s="23" t="s">
        <v>51</v>
      </c>
      <c r="N101" s="9">
        <f t="shared" si="10"/>
        <v>594</v>
      </c>
      <c r="O101" s="2"/>
    </row>
    <row r="102" spans="1:15" x14ac:dyDescent="0.25">
      <c r="A102" s="1">
        <v>12</v>
      </c>
      <c r="B102" s="23" t="s">
        <v>55</v>
      </c>
      <c r="G102" s="9">
        <f t="shared" si="9"/>
        <v>1115</v>
      </c>
      <c r="I102" s="1">
        <v>12</v>
      </c>
      <c r="J102" s="23" t="s">
        <v>55</v>
      </c>
      <c r="N102" s="9">
        <f t="shared" si="10"/>
        <v>659</v>
      </c>
      <c r="O102" s="2"/>
    </row>
    <row r="103" spans="1:15" x14ac:dyDescent="0.25">
      <c r="A103" s="1">
        <v>13</v>
      </c>
      <c r="B103" s="23" t="s">
        <v>40</v>
      </c>
      <c r="F103" s="9"/>
      <c r="G103" s="9">
        <f t="shared" si="9"/>
        <v>1174</v>
      </c>
      <c r="I103" s="1">
        <v>13</v>
      </c>
      <c r="J103" s="23" t="s">
        <v>40</v>
      </c>
      <c r="N103" s="1">
        <f t="shared" si="10"/>
        <v>721</v>
      </c>
      <c r="O103" s="2"/>
    </row>
    <row r="104" spans="1:15" x14ac:dyDescent="0.25">
      <c r="A104" s="1">
        <v>14</v>
      </c>
      <c r="B104" s="23" t="s">
        <v>43</v>
      </c>
      <c r="G104" s="9">
        <f t="shared" si="9"/>
        <v>1270</v>
      </c>
      <c r="H104" s="1"/>
      <c r="I104" s="1">
        <v>14</v>
      </c>
      <c r="J104" s="23" t="s">
        <v>42</v>
      </c>
      <c r="N104" s="1">
        <f t="shared" si="10"/>
        <v>744</v>
      </c>
      <c r="O104" s="2"/>
    </row>
    <row r="105" spans="1:15" x14ac:dyDescent="0.25">
      <c r="A105" s="1">
        <v>15</v>
      </c>
      <c r="B105" s="23" t="s">
        <v>41</v>
      </c>
      <c r="F105" s="1"/>
      <c r="G105" s="9">
        <f t="shared" si="9"/>
        <v>1387</v>
      </c>
      <c r="H105" s="1"/>
      <c r="I105" s="1">
        <v>15</v>
      </c>
      <c r="J105" s="23" t="s">
        <v>56</v>
      </c>
      <c r="N105" s="9">
        <f t="shared" si="10"/>
        <v>945</v>
      </c>
      <c r="O105" s="2"/>
    </row>
    <row r="106" spans="1:15" x14ac:dyDescent="0.25">
      <c r="A106" s="1">
        <v>16</v>
      </c>
      <c r="B106" s="23" t="s">
        <v>42</v>
      </c>
      <c r="F106" s="1"/>
      <c r="G106" s="9">
        <f t="shared" si="9"/>
        <v>1568</v>
      </c>
      <c r="I106" s="1">
        <v>16</v>
      </c>
      <c r="J106" s="23" t="s">
        <v>44</v>
      </c>
      <c r="N106" s="1">
        <f t="shared" si="10"/>
        <v>966</v>
      </c>
      <c r="O106" s="2"/>
    </row>
    <row r="107" spans="1:15" x14ac:dyDescent="0.25">
      <c r="A107" s="1">
        <v>17</v>
      </c>
      <c r="B107" s="23" t="s">
        <v>56</v>
      </c>
      <c r="G107" s="9">
        <f t="shared" si="9"/>
        <v>1665</v>
      </c>
      <c r="I107" s="1"/>
      <c r="J107" s="23"/>
      <c r="N107" s="9"/>
      <c r="O107" s="2"/>
    </row>
    <row r="108" spans="1:15" x14ac:dyDescent="0.25">
      <c r="A108" s="1"/>
      <c r="B108" s="23"/>
      <c r="F108" s="1"/>
      <c r="G108" s="1"/>
      <c r="I108" s="1"/>
      <c r="M108" s="1"/>
    </row>
    <row r="109" spans="1:15" x14ac:dyDescent="0.25">
      <c r="A109" s="1"/>
      <c r="B109" s="23"/>
      <c r="E109" s="12" t="s">
        <v>0</v>
      </c>
      <c r="F109" s="13" t="s">
        <v>37</v>
      </c>
      <c r="G109" s="13"/>
      <c r="H109" s="13"/>
      <c r="I109" s="14"/>
      <c r="J109" s="15" t="s">
        <v>11</v>
      </c>
      <c r="K109" s="16" t="s">
        <v>10</v>
      </c>
      <c r="M109" s="1"/>
    </row>
    <row r="110" spans="1:15" x14ac:dyDescent="0.25">
      <c r="E110" s="17">
        <v>1</v>
      </c>
      <c r="F110" s="2" t="s">
        <v>32</v>
      </c>
      <c r="G110" s="2"/>
      <c r="H110" s="2"/>
      <c r="I110" s="2"/>
      <c r="J110" s="3">
        <f t="shared" ref="J110:J116" si="11">VLOOKUP($F110,$B$91:$G$108,5,0)+VLOOKUP($F110,$J$91:$N$108,4,0)</f>
        <v>37.5</v>
      </c>
      <c r="K110" s="42">
        <f t="shared" ref="K110:K116" si="12">VLOOKUP($F110,$B$91:$G$108,6,0)+VLOOKUP($F110,$J$91:$N$108,5,0)</f>
        <v>267</v>
      </c>
      <c r="M110" s="1"/>
      <c r="N110" s="1"/>
    </row>
    <row r="111" spans="1:15" x14ac:dyDescent="0.25">
      <c r="A111" s="2"/>
      <c r="B111" s="2"/>
      <c r="C111" s="2"/>
      <c r="D111" s="2"/>
      <c r="E111" s="19">
        <v>2</v>
      </c>
      <c r="F111" s="23" t="s">
        <v>58</v>
      </c>
      <c r="G111" s="23"/>
      <c r="H111" s="23"/>
      <c r="I111" s="23"/>
      <c r="J111" s="37">
        <f t="shared" si="11"/>
        <v>32.5</v>
      </c>
      <c r="K111" s="43">
        <f t="shared" si="12"/>
        <v>432</v>
      </c>
      <c r="L111" s="2"/>
      <c r="M111" s="3"/>
      <c r="N111" s="3"/>
      <c r="O111" s="2"/>
    </row>
    <row r="112" spans="1:15" x14ac:dyDescent="0.25">
      <c r="E112" s="19">
        <v>3</v>
      </c>
      <c r="F112" s="23" t="s">
        <v>31</v>
      </c>
      <c r="G112" s="23"/>
      <c r="H112" s="23"/>
      <c r="I112" s="23"/>
      <c r="J112" s="37">
        <f t="shared" si="11"/>
        <v>30</v>
      </c>
      <c r="K112" s="43">
        <f t="shared" si="12"/>
        <v>557</v>
      </c>
      <c r="M112" s="1"/>
      <c r="N112" s="1"/>
      <c r="O112" s="2"/>
    </row>
    <row r="113" spans="5:15" x14ac:dyDescent="0.25">
      <c r="E113" s="19">
        <v>4</v>
      </c>
      <c r="F113" t="s">
        <v>50</v>
      </c>
      <c r="J113" s="1">
        <f t="shared" si="11"/>
        <v>29</v>
      </c>
      <c r="K113" s="44">
        <f t="shared" si="12"/>
        <v>483</v>
      </c>
      <c r="M113" s="1"/>
      <c r="N113" s="1"/>
    </row>
    <row r="114" spans="5:15" x14ac:dyDescent="0.25">
      <c r="E114" s="19">
        <v>5</v>
      </c>
      <c r="F114" s="23" t="s">
        <v>33</v>
      </c>
      <c r="G114" s="23"/>
      <c r="H114" s="23"/>
      <c r="I114" s="23"/>
      <c r="J114" s="37">
        <f t="shared" si="11"/>
        <v>17</v>
      </c>
      <c r="K114" s="43">
        <f t="shared" si="12"/>
        <v>948</v>
      </c>
      <c r="M114" s="1"/>
      <c r="N114" s="1"/>
    </row>
    <row r="115" spans="5:15" x14ac:dyDescent="0.25">
      <c r="E115" s="19">
        <v>6</v>
      </c>
      <c r="F115" s="23" t="s">
        <v>45</v>
      </c>
      <c r="G115" s="23"/>
      <c r="H115" s="23"/>
      <c r="I115" s="23"/>
      <c r="J115" s="37">
        <f t="shared" si="11"/>
        <v>12.5</v>
      </c>
      <c r="K115" s="43">
        <f t="shared" si="12"/>
        <v>1147</v>
      </c>
      <c r="M115" s="1"/>
      <c r="N115" s="1"/>
    </row>
    <row r="116" spans="5:15" x14ac:dyDescent="0.25">
      <c r="E116" s="21">
        <v>7</v>
      </c>
      <c r="F116" s="46" t="s">
        <v>34</v>
      </c>
      <c r="G116" s="46"/>
      <c r="H116" s="46"/>
      <c r="I116" s="46"/>
      <c r="J116" s="48">
        <f t="shared" si="11"/>
        <v>9.5</v>
      </c>
      <c r="K116" s="49">
        <f t="shared" si="12"/>
        <v>1379</v>
      </c>
      <c r="M116" s="1"/>
      <c r="N116" s="1"/>
    </row>
    <row r="119" spans="5:15" x14ac:dyDescent="0.25">
      <c r="O119" s="2"/>
    </row>
    <row r="120" spans="5:15" x14ac:dyDescent="0.25">
      <c r="O120" s="2"/>
    </row>
    <row r="121" spans="5:15" x14ac:dyDescent="0.25">
      <c r="O121" s="2"/>
    </row>
    <row r="122" spans="5:15" x14ac:dyDescent="0.25">
      <c r="O122" s="2"/>
    </row>
  </sheetData>
  <sortState xmlns:xlrd2="http://schemas.microsoft.com/office/spreadsheetml/2017/richdata2" ref="F63:K64">
    <sortCondition descending="1" ref="F63:F64"/>
  </sortState>
  <phoneticPr fontId="0" type="noConversion"/>
  <pageMargins left="0.46" right="0.75" top="1.4" bottom="1.64" header="0.5" footer="0.5"/>
  <pageSetup paperSize="9" scale="79" fitToHeight="0" orientation="portrait" r:id="rId1"/>
  <headerFooter alignWithMargins="0">
    <oddFooter>&amp;Lpaul.holgate@bt.com
07764 237659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67"/>
  <sheetViews>
    <sheetView zoomScale="80" zoomScaleNormal="80" workbookViewId="0">
      <pane xSplit="12" ySplit="4" topLeftCell="M135" activePane="bottomRight" state="frozen"/>
      <selection activeCell="E24" sqref="E24"/>
      <selection pane="topRight" activeCell="E24" sqref="E24"/>
      <selection pane="bottomLeft" activeCell="E24" sqref="E24"/>
      <selection pane="bottomRight" activeCell="C135" sqref="C135"/>
    </sheetView>
  </sheetViews>
  <sheetFormatPr defaultRowHeight="15" customHeight="1" x14ac:dyDescent="0.25"/>
  <cols>
    <col min="1" max="1" width="5.6640625" bestFit="1" customWidth="1"/>
    <col min="2" max="3" width="4.109375" customWidth="1"/>
    <col min="4" max="4" width="5" bestFit="1" customWidth="1"/>
    <col min="5" max="5" width="5.5546875" bestFit="1" customWidth="1"/>
    <col min="6" max="6" width="7.5546875" bestFit="1" customWidth="1"/>
    <col min="7" max="7" width="10.33203125" bestFit="1" customWidth="1"/>
    <col min="8" max="8" width="18.109375" bestFit="1" customWidth="1"/>
    <col min="9" max="9" width="4.88671875" style="1" bestFit="1" customWidth="1"/>
    <col min="10" max="10" width="6.44140625" style="1" bestFit="1" customWidth="1"/>
    <col min="11" max="11" width="3.109375" style="1" customWidth="1"/>
    <col min="12" max="12" width="4.33203125" style="1" bestFit="1" customWidth="1"/>
    <col min="13" max="13" width="6.77734375" style="1" bestFit="1" customWidth="1"/>
    <col min="14" max="14" width="4.88671875" style="1" bestFit="1" customWidth="1"/>
    <col min="15" max="15" width="6.109375" style="1" bestFit="1" customWidth="1"/>
    <col min="16" max="16" width="5" style="1" bestFit="1" customWidth="1"/>
    <col min="17" max="17" width="4.88671875" style="1" customWidth="1"/>
    <col min="18" max="18" width="6.44140625" style="1" bestFit="1" customWidth="1"/>
    <col min="19" max="19" width="4.88671875" style="1" bestFit="1" customWidth="1"/>
    <col min="20" max="20" width="1.6640625" style="1" customWidth="1"/>
    <col min="21" max="21" width="6.77734375" style="1" bestFit="1" customWidth="1"/>
    <col min="22" max="22" width="4.88671875" style="1" customWidth="1"/>
    <col min="23" max="23" width="6.109375" style="1" bestFit="1" customWidth="1"/>
    <col min="24" max="24" width="5" style="1" customWidth="1"/>
    <col min="25" max="25" width="4.88671875" style="1" customWidth="1"/>
    <col min="26" max="26" width="6.109375" style="1" customWidth="1"/>
    <col min="27" max="27" width="4.88671875" style="1" customWidth="1"/>
    <col min="28" max="28" width="1.6640625" style="1" customWidth="1"/>
  </cols>
  <sheetData>
    <row r="1" spans="1:28" ht="49.95" customHeight="1" x14ac:dyDescent="0.25">
      <c r="A1" s="50" t="s">
        <v>49</v>
      </c>
      <c r="B1" s="51"/>
      <c r="C1" s="51"/>
      <c r="D1" s="51"/>
      <c r="E1" s="51"/>
      <c r="F1" s="51"/>
      <c r="G1" s="51"/>
      <c r="H1" s="51"/>
      <c r="I1" s="51"/>
      <c r="J1" s="51"/>
      <c r="K1" s="4"/>
      <c r="L1" s="4"/>
      <c r="M1"/>
      <c r="N1"/>
      <c r="O1" s="2"/>
      <c r="P1" s="2" t="s">
        <v>29</v>
      </c>
      <c r="R1" s="4"/>
      <c r="S1"/>
      <c r="T1"/>
      <c r="U1"/>
      <c r="W1"/>
      <c r="X1" s="2" t="s">
        <v>30</v>
      </c>
      <c r="Y1"/>
      <c r="Z1"/>
      <c r="AA1"/>
      <c r="AB1"/>
    </row>
    <row r="2" spans="1:28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18</v>
      </c>
      <c r="N2" s="3" t="s">
        <v>47</v>
      </c>
      <c r="O2" s="3" t="s">
        <v>25</v>
      </c>
      <c r="P2" s="3" t="s">
        <v>24</v>
      </c>
      <c r="Q2" s="3" t="s">
        <v>20</v>
      </c>
      <c r="R2" s="3" t="s">
        <v>48</v>
      </c>
      <c r="S2" s="3" t="s">
        <v>28</v>
      </c>
      <c r="T2" s="3"/>
      <c r="U2" s="3" t="s">
        <v>18</v>
      </c>
      <c r="V2" s="3" t="s">
        <v>47</v>
      </c>
      <c r="W2" s="3" t="s">
        <v>25</v>
      </c>
      <c r="X2" s="3" t="s">
        <v>24</v>
      </c>
      <c r="Y2" s="3" t="s">
        <v>20</v>
      </c>
      <c r="Z2" s="3" t="s">
        <v>48</v>
      </c>
      <c r="AA2" s="3" t="s">
        <v>28</v>
      </c>
      <c r="AB2" s="3"/>
    </row>
    <row r="3" spans="1:28" ht="15" customHeight="1" x14ac:dyDescent="0.25">
      <c r="A3" s="4" t="str">
        <f>Team!A2</f>
        <v>RACE 3 - Ware 9.5k - Thursday 12th June 2025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SUM(SMALL(M$5:M$148,{1,2,3,4,5,6,7,8}))</f>
        <v>388</v>
      </c>
      <c r="N3" s="5">
        <f>SUM(SMALL(N$5:N$148,{1,2,3,4,5,6,7,8}))</f>
        <v>223</v>
      </c>
      <c r="O3" s="5">
        <f>SUM(SMALL(O$5:O$148,{1,2,3,4,5,6,7,8}))</f>
        <v>331</v>
      </c>
      <c r="P3" s="5">
        <f>SUM(SMALL(P$5:P$148,{1,2,3,4,5,6,7,8}))</f>
        <v>124</v>
      </c>
      <c r="Q3" s="5">
        <f>SUM(SMALL(Q$5:Q$148,{1,2,3,4,5,6,7,8}))</f>
        <v>358</v>
      </c>
      <c r="R3" s="5">
        <f>SUM(SMALL(R$5:R$148,{1,2,3,4,5,6,7,8}))</f>
        <v>336</v>
      </c>
      <c r="S3" s="5">
        <f>SUM(SMALL(S$5:S$148,{1,2,3,4,5,6,7,8}))</f>
        <v>149</v>
      </c>
      <c r="T3" s="3"/>
      <c r="U3" s="5">
        <f>SUM(SMALL(U$5:U$148,{1,2,3,4}))</f>
        <v>140</v>
      </c>
      <c r="V3" s="5">
        <f>SUM(SMALL(V$5:V$148,{1,2,3,4}))</f>
        <v>36</v>
      </c>
      <c r="W3" s="5">
        <f>SUM(SMALL(W$5:W$148,{1,2,3,4}))</f>
        <v>113</v>
      </c>
      <c r="X3" s="5">
        <f>SUM(SMALL(X$5:X$148,{1,2,3,4}))</f>
        <v>52</v>
      </c>
      <c r="Y3" s="5">
        <f>SUM(SMALL(Y$5:Y$148,{1,2,3,4}))</f>
        <v>113</v>
      </c>
      <c r="Z3" s="5">
        <f>SUM(SMALL(Z$5:Z$148,{1,2,3,4}))</f>
        <v>96</v>
      </c>
      <c r="AA3" s="5">
        <f>SUM(SMALL(AA$5:AA$148,{1,2,3,4}))</f>
        <v>36</v>
      </c>
      <c r="AB3" s="3"/>
    </row>
    <row r="4" spans="1:28" s="2" customFormat="1" ht="15" customHeight="1" x14ac:dyDescent="0.25">
      <c r="A4" s="3" t="s">
        <v>13</v>
      </c>
      <c r="B4" s="3" t="s">
        <v>8</v>
      </c>
      <c r="C4" s="3" t="s">
        <v>22</v>
      </c>
      <c r="D4" s="3" t="s">
        <v>1</v>
      </c>
      <c r="E4" s="3" t="s">
        <v>2</v>
      </c>
      <c r="F4" s="3" t="s">
        <v>3</v>
      </c>
      <c r="G4" s="2" t="s">
        <v>4</v>
      </c>
      <c r="H4" s="2" t="s">
        <v>5</v>
      </c>
      <c r="I4" s="3" t="s">
        <v>6</v>
      </c>
      <c r="J4" s="3" t="s">
        <v>7</v>
      </c>
      <c r="K4" s="3" t="s">
        <v>21</v>
      </c>
      <c r="L4" s="3" t="s">
        <v>8</v>
      </c>
      <c r="M4" s="5">
        <f>COUNT(SMALL(M$5:M$148,{1,2,3,4,5,6,7,8}))</f>
        <v>8</v>
      </c>
      <c r="N4" s="5">
        <f>COUNT(SMALL(N$5:N$148,{1,2,3,4,5,6,7,8}))</f>
        <v>8</v>
      </c>
      <c r="O4" s="5">
        <f>COUNT(SMALL(O$5:O$148,{1,2,3,4,5,6,7,8}))</f>
        <v>8</v>
      </c>
      <c r="P4" s="5">
        <f>COUNT(SMALL(P$5:P$148,{1,2,3,4,5,6,7,8}))</f>
        <v>8</v>
      </c>
      <c r="Q4" s="5">
        <f>COUNT(SMALL(Q$5:Q$148,{1,2,3,4,5,6,7,8}))</f>
        <v>8</v>
      </c>
      <c r="R4" s="5">
        <f>COUNT(SMALL(R$5:R$148,{1,2,3,4,5,6,7,8}))</f>
        <v>8</v>
      </c>
      <c r="S4" s="5">
        <f>COUNT(SMALL(S$5:S$148,{1,2,3,4,5,6,7,8}))</f>
        <v>8</v>
      </c>
      <c r="T4" s="3"/>
      <c r="U4" s="5">
        <f>COUNT(SMALL(U$5:U$148,{1,2,3,4}))</f>
        <v>4</v>
      </c>
      <c r="V4" s="5">
        <f>COUNT(SMALL(V$5:V$148,{1,2,3,4}))</f>
        <v>4</v>
      </c>
      <c r="W4" s="5">
        <f>COUNT(SMALL(W$5:W$148,{1,2,3,4}))</f>
        <v>4</v>
      </c>
      <c r="X4" s="5">
        <f>COUNT(SMALL(X$5:X$148,{1,2,3,4}))</f>
        <v>4</v>
      </c>
      <c r="Y4" s="5">
        <f>COUNT(SMALL(Y$5:Y$148,{1,2,3,4}))</f>
        <v>4</v>
      </c>
      <c r="Z4" s="5">
        <f>COUNT(SMALL(Z$5:Z$148,{1,2,3,4}))</f>
        <v>4</v>
      </c>
      <c r="AA4" s="5">
        <f>COUNT(SMALL(AA$5:AA$148,{1,2,3,4}))</f>
        <v>4</v>
      </c>
      <c r="AB4" s="3"/>
    </row>
    <row r="5" spans="1:28" ht="15" customHeight="1" x14ac:dyDescent="0.3">
      <c r="A5" s="41">
        <v>28</v>
      </c>
      <c r="B5" s="41">
        <v>1</v>
      </c>
      <c r="C5" s="41"/>
      <c r="D5" s="41"/>
      <c r="E5">
        <v>936</v>
      </c>
      <c r="F5" s="54">
        <v>2.5162037037037035E-2</v>
      </c>
      <c r="G5" s="40" t="s">
        <v>92</v>
      </c>
      <c r="H5" s="40" t="s">
        <v>93</v>
      </c>
      <c r="I5" s="41" t="s">
        <v>62</v>
      </c>
      <c r="J5" s="41" t="s">
        <v>28</v>
      </c>
      <c r="K5" s="41">
        <v>2</v>
      </c>
      <c r="L5" s="41" t="s">
        <v>26</v>
      </c>
      <c r="M5" s="6"/>
      <c r="N5" s="11"/>
      <c r="O5" s="11"/>
      <c r="P5" s="11"/>
      <c r="Q5" s="6"/>
      <c r="R5" s="11"/>
      <c r="S5" s="11">
        <f>$B5</f>
        <v>1</v>
      </c>
      <c r="U5" s="6"/>
      <c r="V5" s="6"/>
      <c r="W5" s="6"/>
      <c r="X5" s="6"/>
      <c r="Y5" s="6"/>
      <c r="Z5" s="6"/>
      <c r="AA5" s="6"/>
    </row>
    <row r="6" spans="1:28" ht="15" customHeight="1" x14ac:dyDescent="0.3">
      <c r="A6" s="41">
        <v>54</v>
      </c>
      <c r="B6" s="41">
        <v>2</v>
      </c>
      <c r="C6" s="41"/>
      <c r="D6" s="41"/>
      <c r="E6">
        <v>1003</v>
      </c>
      <c r="F6" s="54">
        <v>2.6655092592592591E-2</v>
      </c>
      <c r="G6" s="40" t="s">
        <v>114</v>
      </c>
      <c r="H6" s="40" t="s">
        <v>115</v>
      </c>
      <c r="I6" s="41" t="s">
        <v>62</v>
      </c>
      <c r="J6" s="41" t="s">
        <v>48</v>
      </c>
      <c r="K6" s="41">
        <v>2</v>
      </c>
      <c r="L6" s="41" t="s">
        <v>26</v>
      </c>
      <c r="M6" s="6"/>
      <c r="N6" s="6"/>
      <c r="O6" s="11"/>
      <c r="P6" s="6"/>
      <c r="Q6" s="6"/>
      <c r="R6" s="11">
        <f>$B6</f>
        <v>2</v>
      </c>
      <c r="S6" s="6"/>
      <c r="U6" s="6"/>
      <c r="V6" s="6"/>
      <c r="W6" s="6"/>
      <c r="X6" s="6"/>
      <c r="Y6" s="6"/>
      <c r="Z6" s="6"/>
      <c r="AA6" s="6"/>
    </row>
    <row r="7" spans="1:28" ht="15" customHeight="1" x14ac:dyDescent="0.3">
      <c r="A7" s="41">
        <v>55</v>
      </c>
      <c r="B7" s="41">
        <v>3</v>
      </c>
      <c r="C7" s="41">
        <v>1</v>
      </c>
      <c r="D7" s="41">
        <v>1</v>
      </c>
      <c r="E7">
        <v>981</v>
      </c>
      <c r="F7" s="54">
        <v>2.6712962962962963E-2</v>
      </c>
      <c r="G7" s="40" t="s">
        <v>243</v>
      </c>
      <c r="H7" s="40" t="s">
        <v>244</v>
      </c>
      <c r="I7" s="41" t="s">
        <v>245</v>
      </c>
      <c r="J7" s="41" t="s">
        <v>48</v>
      </c>
      <c r="K7" s="41">
        <v>2</v>
      </c>
      <c r="L7" s="41" t="s">
        <v>26</v>
      </c>
      <c r="M7" s="6"/>
      <c r="N7" s="11"/>
      <c r="O7" s="11"/>
      <c r="P7" s="11"/>
      <c r="Q7" s="6"/>
      <c r="R7" s="11">
        <f>$B7</f>
        <v>3</v>
      </c>
      <c r="S7" s="6"/>
      <c r="U7" s="6"/>
      <c r="V7" s="6"/>
      <c r="W7" s="6"/>
      <c r="X7" s="6"/>
      <c r="Y7" s="6"/>
      <c r="Z7" s="6">
        <f>$D7</f>
        <v>1</v>
      </c>
      <c r="AA7" s="6"/>
    </row>
    <row r="8" spans="1:28" ht="15" customHeight="1" x14ac:dyDescent="0.3">
      <c r="A8" s="41">
        <v>57</v>
      </c>
      <c r="B8" s="41">
        <v>4</v>
      </c>
      <c r="C8" s="41"/>
      <c r="D8" s="41"/>
      <c r="E8">
        <v>1311</v>
      </c>
      <c r="F8" s="54">
        <v>2.6875E-2</v>
      </c>
      <c r="G8" s="40" t="s">
        <v>116</v>
      </c>
      <c r="H8" s="40" t="s">
        <v>117</v>
      </c>
      <c r="I8" s="41" t="s">
        <v>62</v>
      </c>
      <c r="J8" s="41" t="s">
        <v>18</v>
      </c>
      <c r="K8" s="41">
        <v>2</v>
      </c>
      <c r="L8" s="41" t="s">
        <v>26</v>
      </c>
      <c r="M8" s="11">
        <f>$B8</f>
        <v>4</v>
      </c>
      <c r="N8" s="11"/>
      <c r="O8" s="11"/>
      <c r="P8" s="11"/>
      <c r="Q8" s="6"/>
      <c r="R8" s="11"/>
      <c r="S8" s="11"/>
      <c r="U8" s="6"/>
      <c r="V8" s="6"/>
      <c r="W8" s="6"/>
      <c r="X8" s="6"/>
      <c r="Y8" s="6"/>
      <c r="Z8" s="6"/>
      <c r="AA8" s="6"/>
    </row>
    <row r="9" spans="1:28" ht="15" customHeight="1" x14ac:dyDescent="0.3">
      <c r="A9" s="41">
        <v>82</v>
      </c>
      <c r="B9" s="41">
        <v>5</v>
      </c>
      <c r="C9" s="41"/>
      <c r="D9" s="41"/>
      <c r="E9">
        <v>1166</v>
      </c>
      <c r="F9" s="54">
        <v>2.8391203703703703E-2</v>
      </c>
      <c r="G9" s="40" t="s">
        <v>128</v>
      </c>
      <c r="H9" s="40" t="s">
        <v>129</v>
      </c>
      <c r="I9" s="41" t="s">
        <v>62</v>
      </c>
      <c r="J9" s="41" t="s">
        <v>24</v>
      </c>
      <c r="K9" s="41">
        <v>2</v>
      </c>
      <c r="L9" s="41" t="s">
        <v>26</v>
      </c>
      <c r="M9" s="6"/>
      <c r="N9" s="6"/>
      <c r="O9" s="11"/>
      <c r="P9" s="11">
        <f>$B9</f>
        <v>5</v>
      </c>
      <c r="Q9" s="6"/>
      <c r="R9" s="11"/>
      <c r="S9" s="6"/>
      <c r="U9" s="6"/>
      <c r="V9" s="6"/>
      <c r="W9" s="6"/>
      <c r="X9" s="6"/>
      <c r="Y9" s="6"/>
      <c r="Z9" s="6"/>
      <c r="AA9" s="6"/>
    </row>
    <row r="10" spans="1:28" ht="15" customHeight="1" x14ac:dyDescent="0.3">
      <c r="A10" s="41">
        <v>103</v>
      </c>
      <c r="B10" s="41">
        <v>6</v>
      </c>
      <c r="C10" s="41"/>
      <c r="D10" s="41"/>
      <c r="E10">
        <v>1165</v>
      </c>
      <c r="F10" s="54">
        <v>2.9571759259259259E-2</v>
      </c>
      <c r="G10" s="40" t="s">
        <v>135</v>
      </c>
      <c r="H10" s="40" t="s">
        <v>129</v>
      </c>
      <c r="I10" s="41" t="s">
        <v>62</v>
      </c>
      <c r="J10" s="41" t="s">
        <v>24</v>
      </c>
      <c r="K10" s="41">
        <v>2</v>
      </c>
      <c r="L10" s="41" t="s">
        <v>26</v>
      </c>
      <c r="M10" s="11"/>
      <c r="N10" s="6"/>
      <c r="O10" s="11"/>
      <c r="P10" s="11">
        <f>$B10</f>
        <v>6</v>
      </c>
      <c r="Q10" s="6"/>
      <c r="R10" s="6"/>
      <c r="S10" s="6"/>
      <c r="U10" s="6"/>
      <c r="V10" s="6"/>
      <c r="W10" s="6"/>
      <c r="X10" s="6"/>
      <c r="Y10" s="6"/>
      <c r="Z10" s="6"/>
      <c r="AA10" s="6"/>
    </row>
    <row r="11" spans="1:28" ht="15" customHeight="1" x14ac:dyDescent="0.3">
      <c r="A11" s="41">
        <v>106</v>
      </c>
      <c r="B11" s="41">
        <v>7</v>
      </c>
      <c r="C11" s="41">
        <v>1</v>
      </c>
      <c r="D11" s="41">
        <v>2</v>
      </c>
      <c r="E11">
        <v>1352</v>
      </c>
      <c r="F11" s="54">
        <v>2.9722222222222223E-2</v>
      </c>
      <c r="G11" s="40" t="s">
        <v>246</v>
      </c>
      <c r="H11" s="40" t="s">
        <v>247</v>
      </c>
      <c r="I11" s="41" t="s">
        <v>248</v>
      </c>
      <c r="J11" s="41" t="s">
        <v>18</v>
      </c>
      <c r="K11" s="41">
        <v>2</v>
      </c>
      <c r="L11" s="41" t="s">
        <v>26</v>
      </c>
      <c r="M11" s="11">
        <f>$B11</f>
        <v>7</v>
      </c>
      <c r="N11" s="11"/>
      <c r="O11" s="11"/>
      <c r="P11" s="11"/>
      <c r="Q11" s="6"/>
      <c r="R11" s="11"/>
      <c r="S11" s="6"/>
      <c r="U11" s="6">
        <f>$D11</f>
        <v>2</v>
      </c>
      <c r="V11" s="6"/>
      <c r="W11" s="6"/>
      <c r="X11" s="6"/>
      <c r="Y11" s="6"/>
      <c r="Z11" s="6"/>
      <c r="AA11" s="6"/>
    </row>
    <row r="12" spans="1:28" ht="15" customHeight="1" x14ac:dyDescent="0.3">
      <c r="A12" s="41">
        <v>115</v>
      </c>
      <c r="B12" s="41">
        <v>8</v>
      </c>
      <c r="C12" s="41"/>
      <c r="D12" s="41"/>
      <c r="E12">
        <v>1451</v>
      </c>
      <c r="F12" s="54">
        <v>3.0289351851851852E-2</v>
      </c>
      <c r="G12" s="56" t="s">
        <v>236</v>
      </c>
      <c r="H12" s="56" t="s">
        <v>597</v>
      </c>
      <c r="I12" s="57" t="s">
        <v>62</v>
      </c>
      <c r="J12" s="57" t="s">
        <v>25</v>
      </c>
      <c r="K12" s="57">
        <v>2</v>
      </c>
      <c r="L12" s="57" t="s">
        <v>26</v>
      </c>
      <c r="M12" s="6"/>
      <c r="N12" s="11"/>
      <c r="O12" s="11">
        <f>$B12</f>
        <v>8</v>
      </c>
      <c r="P12" s="6"/>
      <c r="Q12" s="6"/>
      <c r="R12" s="6"/>
      <c r="S12" s="6"/>
      <c r="U12" s="6"/>
      <c r="V12" s="6"/>
      <c r="W12" s="6"/>
      <c r="X12" s="6"/>
      <c r="Y12" s="6"/>
      <c r="Z12" s="6"/>
      <c r="AA12" s="6"/>
    </row>
    <row r="13" spans="1:28" ht="15" customHeight="1" x14ac:dyDescent="0.3">
      <c r="A13" s="41">
        <v>117</v>
      </c>
      <c r="B13" s="41">
        <v>9</v>
      </c>
      <c r="C13" s="41"/>
      <c r="D13" s="41"/>
      <c r="E13">
        <v>1219</v>
      </c>
      <c r="F13" s="54">
        <v>3.0439814814814815E-2</v>
      </c>
      <c r="G13" s="40" t="s">
        <v>141</v>
      </c>
      <c r="H13" s="40" t="s">
        <v>142</v>
      </c>
      <c r="I13" s="41" t="s">
        <v>62</v>
      </c>
      <c r="J13" s="41" t="s">
        <v>24</v>
      </c>
      <c r="K13" s="41">
        <v>2</v>
      </c>
      <c r="L13" s="41" t="s">
        <v>26</v>
      </c>
      <c r="M13" s="6"/>
      <c r="N13" s="6"/>
      <c r="O13" s="11"/>
      <c r="P13" s="11">
        <f>$B13</f>
        <v>9</v>
      </c>
      <c r="Q13" s="6"/>
      <c r="R13" s="11"/>
      <c r="S13" s="6"/>
      <c r="U13" s="6"/>
      <c r="V13" s="6"/>
      <c r="W13" s="6"/>
      <c r="X13" s="6"/>
      <c r="Y13" s="6"/>
      <c r="Z13" s="6"/>
      <c r="AA13" s="6"/>
    </row>
    <row r="14" spans="1:28" ht="15" customHeight="1" x14ac:dyDescent="0.3">
      <c r="A14" s="41">
        <v>122</v>
      </c>
      <c r="B14" s="41">
        <v>10</v>
      </c>
      <c r="C14" s="41">
        <v>1</v>
      </c>
      <c r="D14" s="41">
        <v>3</v>
      </c>
      <c r="E14">
        <v>1121</v>
      </c>
      <c r="F14" s="54">
        <v>3.0520833333333334E-2</v>
      </c>
      <c r="G14" s="40" t="s">
        <v>195</v>
      </c>
      <c r="H14" s="40" t="s">
        <v>249</v>
      </c>
      <c r="I14" s="41" t="s">
        <v>250</v>
      </c>
      <c r="J14" s="41" t="s">
        <v>47</v>
      </c>
      <c r="K14" s="41">
        <v>2</v>
      </c>
      <c r="L14" s="41" t="s">
        <v>26</v>
      </c>
      <c r="M14" s="6"/>
      <c r="N14" s="11">
        <f>$B14</f>
        <v>10</v>
      </c>
      <c r="O14" s="11"/>
      <c r="P14" s="6"/>
      <c r="Q14" s="11"/>
      <c r="R14" s="6"/>
      <c r="S14" s="11"/>
      <c r="U14" s="6"/>
      <c r="V14" s="6">
        <f>$D14</f>
        <v>3</v>
      </c>
      <c r="W14" s="6"/>
      <c r="X14" s="6"/>
      <c r="Y14" s="6"/>
      <c r="Z14" s="6"/>
      <c r="AA14" s="6"/>
    </row>
    <row r="15" spans="1:28" ht="15" customHeight="1" x14ac:dyDescent="0.3">
      <c r="A15" s="41">
        <v>124</v>
      </c>
      <c r="B15" s="41">
        <v>11</v>
      </c>
      <c r="C15" s="41">
        <v>2</v>
      </c>
      <c r="D15" s="41">
        <v>4</v>
      </c>
      <c r="E15">
        <v>1126</v>
      </c>
      <c r="F15" s="54">
        <v>3.0555555555555555E-2</v>
      </c>
      <c r="G15" s="40" t="s">
        <v>251</v>
      </c>
      <c r="H15" s="40" t="s">
        <v>252</v>
      </c>
      <c r="I15" s="41" t="s">
        <v>250</v>
      </c>
      <c r="J15" s="41" t="s">
        <v>47</v>
      </c>
      <c r="K15" s="41">
        <v>2</v>
      </c>
      <c r="L15" s="41" t="s">
        <v>26</v>
      </c>
      <c r="M15" s="6"/>
      <c r="N15" s="11">
        <f>$B15</f>
        <v>11</v>
      </c>
      <c r="O15" s="6"/>
      <c r="P15" s="11"/>
      <c r="Q15" s="11"/>
      <c r="R15" s="11"/>
      <c r="S15" s="6"/>
      <c r="U15" s="6"/>
      <c r="V15" s="6">
        <f>$D15</f>
        <v>4</v>
      </c>
      <c r="W15" s="6"/>
      <c r="X15" s="6"/>
      <c r="Y15" s="6"/>
      <c r="Z15" s="6"/>
      <c r="AA15" s="6"/>
    </row>
    <row r="16" spans="1:28" ht="15" customHeight="1" x14ac:dyDescent="0.3">
      <c r="A16" s="41">
        <v>125</v>
      </c>
      <c r="B16" s="41">
        <v>12</v>
      </c>
      <c r="C16" s="41">
        <v>3</v>
      </c>
      <c r="D16" s="41">
        <v>5</v>
      </c>
      <c r="E16">
        <v>864</v>
      </c>
      <c r="F16" s="54">
        <v>3.0567129629629632E-2</v>
      </c>
      <c r="G16" s="40" t="s">
        <v>253</v>
      </c>
      <c r="H16" s="40" t="s">
        <v>254</v>
      </c>
      <c r="I16" s="41" t="s">
        <v>250</v>
      </c>
      <c r="J16" s="41" t="s">
        <v>28</v>
      </c>
      <c r="K16" s="41">
        <v>2</v>
      </c>
      <c r="L16" s="41" t="s">
        <v>26</v>
      </c>
      <c r="M16" s="6"/>
      <c r="N16" s="11"/>
      <c r="O16" s="6"/>
      <c r="P16" s="6"/>
      <c r="Q16" s="6"/>
      <c r="R16" s="11"/>
      <c r="S16" s="11">
        <f>$B16</f>
        <v>12</v>
      </c>
      <c r="U16" s="6"/>
      <c r="V16" s="6"/>
      <c r="W16" s="6"/>
      <c r="X16" s="6"/>
      <c r="Y16" s="6"/>
      <c r="Z16" s="6"/>
      <c r="AA16" s="6">
        <f>$D16</f>
        <v>5</v>
      </c>
    </row>
    <row r="17" spans="1:27" ht="15" customHeight="1" x14ac:dyDescent="0.3">
      <c r="A17" s="41">
        <v>140</v>
      </c>
      <c r="B17" s="41">
        <v>13</v>
      </c>
      <c r="C17" s="41"/>
      <c r="D17" s="41"/>
      <c r="E17">
        <v>2047</v>
      </c>
      <c r="F17" s="54">
        <v>3.2048611111111111E-2</v>
      </c>
      <c r="G17" s="40" t="s">
        <v>92</v>
      </c>
      <c r="H17" s="40" t="s">
        <v>147</v>
      </c>
      <c r="I17" s="41" t="s">
        <v>62</v>
      </c>
      <c r="J17" s="41" t="s">
        <v>20</v>
      </c>
      <c r="K17" s="41">
        <v>2</v>
      </c>
      <c r="L17" s="41" t="s">
        <v>26</v>
      </c>
      <c r="M17" s="11"/>
      <c r="N17" s="11"/>
      <c r="O17" s="11"/>
      <c r="P17" s="6"/>
      <c r="Q17" s="11">
        <f>$B17</f>
        <v>13</v>
      </c>
      <c r="R17" s="6"/>
      <c r="S17" s="6"/>
      <c r="U17" s="6"/>
      <c r="V17" s="6"/>
      <c r="W17" s="6"/>
      <c r="X17" s="6"/>
      <c r="Y17" s="6"/>
      <c r="Z17" s="6"/>
      <c r="AA17" s="6"/>
    </row>
    <row r="18" spans="1:27" ht="15" customHeight="1" x14ac:dyDescent="0.3">
      <c r="A18" s="41">
        <v>142</v>
      </c>
      <c r="B18" s="41">
        <v>14</v>
      </c>
      <c r="C18" s="41">
        <v>2</v>
      </c>
      <c r="D18" s="41">
        <v>6</v>
      </c>
      <c r="E18">
        <v>1079</v>
      </c>
      <c r="F18" s="54">
        <v>3.2083333333333332E-2</v>
      </c>
      <c r="G18" s="40" t="s">
        <v>255</v>
      </c>
      <c r="H18" s="40" t="s">
        <v>256</v>
      </c>
      <c r="I18" s="41" t="s">
        <v>245</v>
      </c>
      <c r="J18" s="41" t="s">
        <v>47</v>
      </c>
      <c r="K18" s="41">
        <v>2</v>
      </c>
      <c r="L18" s="41" t="s">
        <v>26</v>
      </c>
      <c r="M18" s="6"/>
      <c r="N18" s="11">
        <f>$B18</f>
        <v>14</v>
      </c>
      <c r="O18" s="6"/>
      <c r="P18" s="6"/>
      <c r="Q18" s="11"/>
      <c r="R18" s="11"/>
      <c r="S18" s="6"/>
      <c r="U18" s="6"/>
      <c r="V18" s="6">
        <f>$D18</f>
        <v>6</v>
      </c>
      <c r="W18" s="6"/>
      <c r="X18" s="6"/>
      <c r="Y18" s="6"/>
      <c r="Z18" s="6"/>
      <c r="AA18" s="6"/>
    </row>
    <row r="19" spans="1:27" ht="15" customHeight="1" x14ac:dyDescent="0.3">
      <c r="A19" s="41">
        <v>144</v>
      </c>
      <c r="B19" s="41">
        <v>15</v>
      </c>
      <c r="C19" s="41"/>
      <c r="D19" s="41"/>
      <c r="E19">
        <v>1164</v>
      </c>
      <c r="F19" s="54">
        <v>3.2256944444444442E-2</v>
      </c>
      <c r="G19" s="40" t="s">
        <v>148</v>
      </c>
      <c r="H19" s="40" t="s">
        <v>129</v>
      </c>
      <c r="I19" s="41" t="s">
        <v>62</v>
      </c>
      <c r="J19" s="41" t="s">
        <v>24</v>
      </c>
      <c r="K19" s="41">
        <v>2</v>
      </c>
      <c r="L19" s="41" t="s">
        <v>26</v>
      </c>
      <c r="M19" s="6"/>
      <c r="N19" s="6"/>
      <c r="O19" s="11"/>
      <c r="P19" s="11">
        <f>$B19</f>
        <v>15</v>
      </c>
      <c r="Q19" s="11"/>
      <c r="R19" s="6"/>
      <c r="S19" s="11"/>
      <c r="U19" s="6"/>
      <c r="V19" s="6"/>
      <c r="W19" s="6"/>
      <c r="X19" s="6"/>
      <c r="Y19" s="6"/>
      <c r="Z19" s="6"/>
      <c r="AA19" s="6"/>
    </row>
    <row r="20" spans="1:27" ht="15" customHeight="1" x14ac:dyDescent="0.3">
      <c r="A20" s="41">
        <v>147</v>
      </c>
      <c r="B20" s="41">
        <v>16</v>
      </c>
      <c r="C20" s="41">
        <v>3</v>
      </c>
      <c r="D20" s="41">
        <v>7</v>
      </c>
      <c r="E20">
        <v>942</v>
      </c>
      <c r="F20" s="54">
        <v>3.2361111111111111E-2</v>
      </c>
      <c r="G20" s="56" t="s">
        <v>605</v>
      </c>
      <c r="H20" s="56" t="s">
        <v>336</v>
      </c>
      <c r="I20" s="57" t="s">
        <v>245</v>
      </c>
      <c r="J20" s="57" t="s">
        <v>28</v>
      </c>
      <c r="K20" s="57">
        <v>2</v>
      </c>
      <c r="L20" s="57" t="s">
        <v>26</v>
      </c>
      <c r="M20" s="6"/>
      <c r="N20" s="11"/>
      <c r="O20" s="6"/>
      <c r="P20" s="6"/>
      <c r="Q20" s="11"/>
      <c r="R20" s="6"/>
      <c r="S20" s="11">
        <f>$B20</f>
        <v>16</v>
      </c>
      <c r="U20" s="6"/>
      <c r="V20" s="6"/>
      <c r="W20" s="6"/>
      <c r="X20" s="6"/>
      <c r="Y20" s="6"/>
      <c r="Z20" s="6"/>
      <c r="AA20" s="6">
        <f>$D20</f>
        <v>7</v>
      </c>
    </row>
    <row r="21" spans="1:27" ht="15" customHeight="1" x14ac:dyDescent="0.3">
      <c r="A21" s="41">
        <v>148</v>
      </c>
      <c r="B21" s="41">
        <v>17</v>
      </c>
      <c r="C21" s="41">
        <v>4</v>
      </c>
      <c r="D21" s="41">
        <v>8</v>
      </c>
      <c r="E21">
        <v>1228</v>
      </c>
      <c r="F21" s="54">
        <v>3.2372685185185185E-2</v>
      </c>
      <c r="G21" s="40" t="s">
        <v>257</v>
      </c>
      <c r="H21" s="40" t="s">
        <v>258</v>
      </c>
      <c r="I21" s="41" t="s">
        <v>250</v>
      </c>
      <c r="J21" s="41" t="s">
        <v>24</v>
      </c>
      <c r="K21" s="41">
        <v>2</v>
      </c>
      <c r="L21" s="41" t="s">
        <v>26</v>
      </c>
      <c r="M21" s="6"/>
      <c r="N21" s="6"/>
      <c r="O21" s="11"/>
      <c r="P21" s="11">
        <f>$B21</f>
        <v>17</v>
      </c>
      <c r="Q21" s="11"/>
      <c r="R21" s="11"/>
      <c r="S21" s="6"/>
      <c r="U21" s="6"/>
      <c r="V21" s="6"/>
      <c r="W21" s="6"/>
      <c r="X21" s="6">
        <f>$D21</f>
        <v>8</v>
      </c>
      <c r="Y21" s="6"/>
      <c r="Z21" s="6"/>
      <c r="AA21" s="6"/>
    </row>
    <row r="22" spans="1:27" ht="15" customHeight="1" x14ac:dyDescent="0.3">
      <c r="A22" s="41">
        <v>151</v>
      </c>
      <c r="B22" s="41">
        <v>18</v>
      </c>
      <c r="C22" s="41">
        <v>5</v>
      </c>
      <c r="D22" s="41">
        <v>9</v>
      </c>
      <c r="E22">
        <v>1487</v>
      </c>
      <c r="F22" s="54">
        <v>3.2488425925925928E-2</v>
      </c>
      <c r="G22" s="40" t="s">
        <v>259</v>
      </c>
      <c r="H22" s="40" t="s">
        <v>260</v>
      </c>
      <c r="I22" s="41" t="s">
        <v>250</v>
      </c>
      <c r="J22" s="41" t="s">
        <v>20</v>
      </c>
      <c r="K22" s="41">
        <v>2</v>
      </c>
      <c r="L22" s="41" t="s">
        <v>26</v>
      </c>
      <c r="M22" s="6"/>
      <c r="N22" s="6"/>
      <c r="O22" s="11"/>
      <c r="P22" s="6"/>
      <c r="Q22" s="11">
        <f>$B22</f>
        <v>18</v>
      </c>
      <c r="R22" s="6"/>
      <c r="S22" s="11"/>
      <c r="U22" s="6"/>
      <c r="V22" s="6"/>
      <c r="W22" s="6"/>
      <c r="X22" s="6"/>
      <c r="Y22" s="6">
        <f>$D22</f>
        <v>9</v>
      </c>
      <c r="Z22" s="6"/>
      <c r="AA22" s="6"/>
    </row>
    <row r="23" spans="1:27" ht="15" customHeight="1" x14ac:dyDescent="0.3">
      <c r="A23" s="41">
        <v>153</v>
      </c>
      <c r="B23" s="41">
        <v>19</v>
      </c>
      <c r="C23" s="41">
        <v>2</v>
      </c>
      <c r="D23" s="41">
        <v>10</v>
      </c>
      <c r="E23">
        <v>863</v>
      </c>
      <c r="F23" s="54">
        <v>3.2534722222222222E-2</v>
      </c>
      <c r="G23" s="40" t="s">
        <v>261</v>
      </c>
      <c r="H23" s="40" t="s">
        <v>262</v>
      </c>
      <c r="I23" s="41" t="s">
        <v>248</v>
      </c>
      <c r="J23" s="41" t="s">
        <v>28</v>
      </c>
      <c r="K23" s="41">
        <v>2</v>
      </c>
      <c r="L23" s="41" t="s">
        <v>26</v>
      </c>
      <c r="M23" s="6"/>
      <c r="N23" s="11"/>
      <c r="O23" s="11"/>
      <c r="P23" s="6"/>
      <c r="Q23" s="6"/>
      <c r="R23" s="11"/>
      <c r="S23" s="11">
        <f>$B23</f>
        <v>19</v>
      </c>
      <c r="U23" s="6"/>
      <c r="V23" s="6"/>
      <c r="W23" s="6"/>
      <c r="X23" s="6"/>
      <c r="Y23" s="6"/>
      <c r="Z23" s="6"/>
      <c r="AA23" s="6">
        <f>$D23</f>
        <v>10</v>
      </c>
    </row>
    <row r="24" spans="1:27" ht="15" customHeight="1" x14ac:dyDescent="0.3">
      <c r="A24" s="41">
        <v>154</v>
      </c>
      <c r="B24" s="41">
        <v>20</v>
      </c>
      <c r="C24" s="41">
        <v>3</v>
      </c>
      <c r="D24" s="41">
        <v>11</v>
      </c>
      <c r="E24">
        <v>1441</v>
      </c>
      <c r="F24" s="54">
        <v>3.2662037037037038E-2</v>
      </c>
      <c r="G24" s="40" t="s">
        <v>263</v>
      </c>
      <c r="H24" s="40" t="s">
        <v>264</v>
      </c>
      <c r="I24" s="41" t="s">
        <v>248</v>
      </c>
      <c r="J24" s="41" t="s">
        <v>25</v>
      </c>
      <c r="K24" s="41">
        <v>2</v>
      </c>
      <c r="L24" s="41" t="s">
        <v>26</v>
      </c>
      <c r="M24" s="6"/>
      <c r="N24" s="11"/>
      <c r="O24" s="11">
        <f>$B24</f>
        <v>20</v>
      </c>
      <c r="P24" s="6"/>
      <c r="Q24" s="6"/>
      <c r="R24" s="6"/>
      <c r="S24" s="11"/>
      <c r="U24" s="6"/>
      <c r="V24" s="6"/>
      <c r="W24" s="6">
        <f>$D24</f>
        <v>11</v>
      </c>
      <c r="X24" s="6"/>
      <c r="Y24" s="6"/>
      <c r="Z24" s="6"/>
      <c r="AA24" s="6"/>
    </row>
    <row r="25" spans="1:27" ht="15" customHeight="1" x14ac:dyDescent="0.3">
      <c r="A25" s="41">
        <v>159</v>
      </c>
      <c r="B25" s="41">
        <v>21</v>
      </c>
      <c r="C25" s="41">
        <v>4</v>
      </c>
      <c r="D25" s="41">
        <v>12</v>
      </c>
      <c r="E25">
        <v>1167</v>
      </c>
      <c r="F25" s="54">
        <v>3.2997685185185185E-2</v>
      </c>
      <c r="G25" s="40" t="s">
        <v>265</v>
      </c>
      <c r="H25" s="40" t="s">
        <v>266</v>
      </c>
      <c r="I25" s="41" t="s">
        <v>245</v>
      </c>
      <c r="J25" s="41" t="s">
        <v>24</v>
      </c>
      <c r="K25" s="41">
        <v>2</v>
      </c>
      <c r="L25" s="41" t="s">
        <v>26</v>
      </c>
      <c r="M25" s="6"/>
      <c r="N25" s="6"/>
      <c r="O25" s="11"/>
      <c r="P25" s="11">
        <f>$B25</f>
        <v>21</v>
      </c>
      <c r="Q25" s="6"/>
      <c r="R25" s="11"/>
      <c r="S25" s="6"/>
      <c r="U25" s="6"/>
      <c r="V25" s="6"/>
      <c r="W25" s="6"/>
      <c r="X25" s="6">
        <f>$D25</f>
        <v>12</v>
      </c>
      <c r="Y25" s="6"/>
      <c r="Z25" s="6"/>
      <c r="AA25" s="6"/>
    </row>
    <row r="26" spans="1:27" ht="15" customHeight="1" x14ac:dyDescent="0.3">
      <c r="A26" s="41">
        <v>160</v>
      </c>
      <c r="B26" s="41">
        <v>22</v>
      </c>
      <c r="C26" s="41">
        <v>5</v>
      </c>
      <c r="D26" s="41">
        <v>13</v>
      </c>
      <c r="E26">
        <v>1208</v>
      </c>
      <c r="F26" s="54">
        <v>3.3009259259259259E-2</v>
      </c>
      <c r="G26" s="40" t="s">
        <v>267</v>
      </c>
      <c r="H26" s="40" t="s">
        <v>268</v>
      </c>
      <c r="I26" s="41" t="s">
        <v>245</v>
      </c>
      <c r="J26" s="41" t="s">
        <v>24</v>
      </c>
      <c r="K26" s="41">
        <v>2</v>
      </c>
      <c r="L26" s="41" t="s">
        <v>26</v>
      </c>
      <c r="M26" s="6"/>
      <c r="N26" s="11"/>
      <c r="O26" s="11"/>
      <c r="P26" s="11">
        <f>$B26</f>
        <v>22</v>
      </c>
      <c r="Q26" s="11"/>
      <c r="R26" s="6"/>
      <c r="S26" s="6"/>
      <c r="U26" s="6"/>
      <c r="V26" s="6"/>
      <c r="W26" s="6"/>
      <c r="X26" s="6">
        <f>$D26</f>
        <v>13</v>
      </c>
      <c r="Y26" s="6"/>
      <c r="Z26" s="6"/>
      <c r="AA26" s="6"/>
    </row>
    <row r="27" spans="1:27" ht="15" customHeight="1" x14ac:dyDescent="0.3">
      <c r="A27" s="41">
        <v>163</v>
      </c>
      <c r="B27" s="41">
        <v>23</v>
      </c>
      <c r="C27" s="41">
        <v>6</v>
      </c>
      <c r="D27" s="41">
        <v>14</v>
      </c>
      <c r="E27">
        <v>937</v>
      </c>
      <c r="F27" s="54">
        <v>3.3321759259259259E-2</v>
      </c>
      <c r="G27" s="40" t="s">
        <v>269</v>
      </c>
      <c r="H27" s="40" t="s">
        <v>270</v>
      </c>
      <c r="I27" s="41" t="s">
        <v>250</v>
      </c>
      <c r="J27" s="41" t="s">
        <v>28</v>
      </c>
      <c r="K27" s="41">
        <v>2</v>
      </c>
      <c r="L27" s="41" t="s">
        <v>26</v>
      </c>
      <c r="M27" s="11"/>
      <c r="N27" s="11"/>
      <c r="O27" s="11"/>
      <c r="P27" s="11"/>
      <c r="Q27" s="6"/>
      <c r="R27" s="11"/>
      <c r="S27" s="11">
        <f>$B27</f>
        <v>23</v>
      </c>
      <c r="U27" s="6"/>
      <c r="V27" s="6"/>
      <c r="W27" s="6"/>
      <c r="X27" s="6"/>
      <c r="Y27" s="6"/>
      <c r="Z27" s="6"/>
      <c r="AA27" s="6">
        <f>$D27</f>
        <v>14</v>
      </c>
    </row>
    <row r="28" spans="1:27" ht="15" customHeight="1" x14ac:dyDescent="0.3">
      <c r="A28" s="41">
        <v>170</v>
      </c>
      <c r="B28" s="41">
        <v>24</v>
      </c>
      <c r="C28" s="41"/>
      <c r="D28" s="41"/>
      <c r="E28">
        <v>1069</v>
      </c>
      <c r="F28" s="54">
        <v>3.3541666666666671E-2</v>
      </c>
      <c r="G28" s="40" t="s">
        <v>161</v>
      </c>
      <c r="H28" s="40" t="s">
        <v>162</v>
      </c>
      <c r="I28" s="41" t="s">
        <v>62</v>
      </c>
      <c r="J28" s="41" t="s">
        <v>47</v>
      </c>
      <c r="K28" s="41">
        <v>2</v>
      </c>
      <c r="L28" s="41" t="s">
        <v>26</v>
      </c>
      <c r="M28" s="6"/>
      <c r="N28" s="11">
        <f>$B28</f>
        <v>24</v>
      </c>
      <c r="O28" s="11"/>
      <c r="P28" s="6"/>
      <c r="Q28" s="11"/>
      <c r="R28" s="6"/>
      <c r="S28" s="11"/>
      <c r="U28" s="6"/>
      <c r="V28" s="6"/>
      <c r="W28" s="6"/>
      <c r="X28" s="6"/>
      <c r="Y28" s="6"/>
      <c r="Z28" s="6"/>
      <c r="AA28" s="6"/>
    </row>
    <row r="29" spans="1:27" ht="15" customHeight="1" x14ac:dyDescent="0.3">
      <c r="A29" s="41">
        <v>172</v>
      </c>
      <c r="B29" s="41">
        <v>25</v>
      </c>
      <c r="C29" s="41">
        <v>6</v>
      </c>
      <c r="D29" s="41">
        <v>15</v>
      </c>
      <c r="E29">
        <v>940</v>
      </c>
      <c r="F29" s="54">
        <v>3.3599537037037032E-2</v>
      </c>
      <c r="G29" s="56" t="s">
        <v>606</v>
      </c>
      <c r="H29" s="56" t="s">
        <v>607</v>
      </c>
      <c r="I29" s="57" t="s">
        <v>245</v>
      </c>
      <c r="J29" s="57" t="s">
        <v>28</v>
      </c>
      <c r="K29" s="57">
        <v>2</v>
      </c>
      <c r="L29" s="57" t="s">
        <v>26</v>
      </c>
      <c r="M29" s="6"/>
      <c r="N29" s="11"/>
      <c r="O29" s="6"/>
      <c r="P29" s="6"/>
      <c r="Q29" s="11"/>
      <c r="R29" s="6"/>
      <c r="S29" s="11">
        <f>$B29</f>
        <v>25</v>
      </c>
      <c r="U29" s="6"/>
      <c r="V29" s="6"/>
      <c r="W29" s="6"/>
      <c r="X29" s="6"/>
      <c r="Y29" s="6"/>
      <c r="Z29" s="6"/>
      <c r="AA29" s="6">
        <f>$D29</f>
        <v>15</v>
      </c>
    </row>
    <row r="30" spans="1:27" ht="15" customHeight="1" x14ac:dyDescent="0.3">
      <c r="A30" s="41">
        <v>184</v>
      </c>
      <c r="B30" s="41">
        <v>26</v>
      </c>
      <c r="C30" s="41">
        <v>7</v>
      </c>
      <c r="D30" s="41">
        <v>16</v>
      </c>
      <c r="E30">
        <v>867</v>
      </c>
      <c r="F30" s="54">
        <v>3.4155092592592598E-2</v>
      </c>
      <c r="G30" s="40" t="s">
        <v>271</v>
      </c>
      <c r="H30" s="40" t="s">
        <v>272</v>
      </c>
      <c r="I30" s="41" t="s">
        <v>245</v>
      </c>
      <c r="J30" s="41" t="s">
        <v>28</v>
      </c>
      <c r="K30" s="41">
        <v>2</v>
      </c>
      <c r="L30" s="41" t="s">
        <v>26</v>
      </c>
      <c r="M30" s="6"/>
      <c r="N30" s="6"/>
      <c r="O30" s="11"/>
      <c r="P30" s="11"/>
      <c r="Q30" s="6"/>
      <c r="R30" s="11"/>
      <c r="S30" s="11">
        <f>$B30</f>
        <v>26</v>
      </c>
      <c r="U30" s="6"/>
      <c r="V30" s="6"/>
      <c r="W30" s="6"/>
      <c r="X30" s="6"/>
      <c r="Y30" s="6"/>
      <c r="Z30" s="6"/>
      <c r="AA30" s="6">
        <f>$D30</f>
        <v>16</v>
      </c>
    </row>
    <row r="31" spans="1:27" ht="15" customHeight="1" x14ac:dyDescent="0.3">
      <c r="A31" s="41">
        <v>185</v>
      </c>
      <c r="B31" s="41">
        <v>27</v>
      </c>
      <c r="C31" s="41">
        <v>8</v>
      </c>
      <c r="D31" s="41">
        <v>17</v>
      </c>
      <c r="E31">
        <v>861</v>
      </c>
      <c r="F31" s="54">
        <v>3.4178240740740738E-2</v>
      </c>
      <c r="G31" s="40" t="s">
        <v>273</v>
      </c>
      <c r="H31" s="40" t="s">
        <v>274</v>
      </c>
      <c r="I31" s="41" t="s">
        <v>245</v>
      </c>
      <c r="J31" s="41" t="s">
        <v>28</v>
      </c>
      <c r="K31" s="41">
        <v>2</v>
      </c>
      <c r="L31" s="41" t="s">
        <v>26</v>
      </c>
      <c r="M31" s="6"/>
      <c r="N31" s="11"/>
      <c r="O31" s="6"/>
      <c r="P31" s="6"/>
      <c r="Q31" s="6"/>
      <c r="R31" s="11"/>
      <c r="S31" s="11">
        <f>$B31</f>
        <v>27</v>
      </c>
      <c r="U31" s="6"/>
      <c r="V31" s="6"/>
      <c r="W31" s="6"/>
      <c r="X31" s="6"/>
      <c r="Y31" s="6"/>
      <c r="Z31" s="6"/>
      <c r="AA31" s="6">
        <f>$D31</f>
        <v>17</v>
      </c>
    </row>
    <row r="32" spans="1:27" ht="15" customHeight="1" x14ac:dyDescent="0.3">
      <c r="A32" s="41">
        <v>186</v>
      </c>
      <c r="B32" s="41">
        <v>28</v>
      </c>
      <c r="C32" s="41">
        <v>4</v>
      </c>
      <c r="D32" s="41">
        <v>18</v>
      </c>
      <c r="E32">
        <v>908</v>
      </c>
      <c r="F32" s="54">
        <v>3.4189814814814819E-2</v>
      </c>
      <c r="G32" s="40" t="s">
        <v>275</v>
      </c>
      <c r="H32" s="40" t="s">
        <v>276</v>
      </c>
      <c r="I32" s="41" t="s">
        <v>248</v>
      </c>
      <c r="J32" s="41" t="s">
        <v>28</v>
      </c>
      <c r="K32" s="41">
        <v>2</v>
      </c>
      <c r="L32" s="41" t="s">
        <v>26</v>
      </c>
      <c r="M32" s="6"/>
      <c r="N32" s="6"/>
      <c r="O32" s="11"/>
      <c r="P32" s="6"/>
      <c r="Q32" s="11"/>
      <c r="R32" s="6"/>
      <c r="S32" s="11">
        <f>$B32</f>
        <v>28</v>
      </c>
      <c r="U32" s="6"/>
      <c r="V32" s="6"/>
      <c r="W32" s="6"/>
      <c r="X32" s="6"/>
      <c r="Y32" s="6"/>
      <c r="Z32" s="6"/>
      <c r="AA32" s="6">
        <f>$D32</f>
        <v>18</v>
      </c>
    </row>
    <row r="33" spans="1:27" ht="15" customHeight="1" x14ac:dyDescent="0.3">
      <c r="A33" s="41">
        <v>190</v>
      </c>
      <c r="B33" s="41">
        <v>29</v>
      </c>
      <c r="C33" s="41">
        <v>5</v>
      </c>
      <c r="D33" s="41">
        <v>19</v>
      </c>
      <c r="E33">
        <v>1194</v>
      </c>
      <c r="F33" s="54">
        <v>3.4363425925925922E-2</v>
      </c>
      <c r="G33" s="40" t="s">
        <v>277</v>
      </c>
      <c r="H33" s="40" t="s">
        <v>278</v>
      </c>
      <c r="I33" s="41" t="s">
        <v>248</v>
      </c>
      <c r="J33" s="41" t="s">
        <v>24</v>
      </c>
      <c r="K33" s="41">
        <v>2</v>
      </c>
      <c r="L33" s="41" t="s">
        <v>26</v>
      </c>
      <c r="M33" s="6"/>
      <c r="N33" s="11"/>
      <c r="O33" s="6"/>
      <c r="P33" s="11">
        <f>$B33</f>
        <v>29</v>
      </c>
      <c r="Q33" s="6"/>
      <c r="R33" s="6"/>
      <c r="S33" s="6"/>
      <c r="U33" s="6"/>
      <c r="V33" s="6"/>
      <c r="W33" s="6"/>
      <c r="X33" s="6">
        <f>$D33</f>
        <v>19</v>
      </c>
      <c r="Y33" s="6"/>
      <c r="Z33" s="6"/>
      <c r="AA33" s="6"/>
    </row>
    <row r="34" spans="1:27" ht="15" customHeight="1" x14ac:dyDescent="0.3">
      <c r="A34" s="41">
        <v>192</v>
      </c>
      <c r="B34" s="41">
        <v>30</v>
      </c>
      <c r="C34" s="41">
        <v>7</v>
      </c>
      <c r="D34" s="41">
        <v>20</v>
      </c>
      <c r="E34">
        <v>1160</v>
      </c>
      <c r="F34" s="54">
        <v>3.4456018518518518E-2</v>
      </c>
      <c r="G34" s="40" t="s">
        <v>279</v>
      </c>
      <c r="H34" s="40" t="s">
        <v>280</v>
      </c>
      <c r="I34" s="41" t="s">
        <v>250</v>
      </c>
      <c r="J34" s="41" t="s">
        <v>24</v>
      </c>
      <c r="K34" s="41">
        <v>2</v>
      </c>
      <c r="L34" s="41" t="s">
        <v>26</v>
      </c>
      <c r="M34" s="11"/>
      <c r="N34" s="11"/>
      <c r="O34" s="11"/>
      <c r="P34" s="11">
        <f>$B34</f>
        <v>30</v>
      </c>
      <c r="Q34" s="11"/>
      <c r="R34" s="6"/>
      <c r="S34" s="6"/>
      <c r="U34" s="6"/>
      <c r="V34" s="6"/>
      <c r="W34" s="6"/>
      <c r="X34" s="6">
        <f>$D34</f>
        <v>20</v>
      </c>
      <c r="Y34" s="6"/>
      <c r="Z34" s="6"/>
      <c r="AA34" s="6"/>
    </row>
    <row r="35" spans="1:27" ht="15" customHeight="1" x14ac:dyDescent="0.3">
      <c r="A35" s="41">
        <v>194</v>
      </c>
      <c r="B35" s="41">
        <v>31</v>
      </c>
      <c r="C35" s="41"/>
      <c r="E35">
        <v>1471</v>
      </c>
      <c r="F35" s="54">
        <v>3.4606481481481481E-2</v>
      </c>
      <c r="G35" s="40" t="s">
        <v>168</v>
      </c>
      <c r="H35" s="40" t="s">
        <v>169</v>
      </c>
      <c r="I35" s="41" t="s">
        <v>62</v>
      </c>
      <c r="J35" s="41" t="s">
        <v>20</v>
      </c>
      <c r="K35" s="41">
        <v>2</v>
      </c>
      <c r="L35" s="41" t="s">
        <v>26</v>
      </c>
      <c r="M35" s="6"/>
      <c r="N35" s="11"/>
      <c r="O35" s="11"/>
      <c r="P35" s="11"/>
      <c r="Q35" s="11">
        <f>$B35</f>
        <v>31</v>
      </c>
      <c r="R35" s="11"/>
      <c r="S35" s="6"/>
      <c r="U35" s="6"/>
      <c r="V35" s="6"/>
      <c r="W35" s="6"/>
      <c r="X35" s="6"/>
      <c r="Y35" s="6"/>
      <c r="Z35" s="6"/>
      <c r="AA35" s="6"/>
    </row>
    <row r="36" spans="1:27" ht="15" customHeight="1" x14ac:dyDescent="0.3">
      <c r="A36" s="41">
        <v>196</v>
      </c>
      <c r="B36" s="41">
        <v>32</v>
      </c>
      <c r="C36" s="41">
        <v>9</v>
      </c>
      <c r="D36" s="41">
        <v>21</v>
      </c>
      <c r="E36">
        <v>898</v>
      </c>
      <c r="F36" s="54">
        <v>3.4803240740740739E-2</v>
      </c>
      <c r="G36" s="40" t="s">
        <v>92</v>
      </c>
      <c r="H36" s="40" t="s">
        <v>281</v>
      </c>
      <c r="I36" s="41" t="s">
        <v>245</v>
      </c>
      <c r="J36" s="41" t="s">
        <v>28</v>
      </c>
      <c r="K36" s="41">
        <v>2</v>
      </c>
      <c r="L36" s="41" t="s">
        <v>26</v>
      </c>
      <c r="M36" s="11"/>
      <c r="N36" s="11"/>
      <c r="O36" s="11"/>
      <c r="P36" s="11"/>
      <c r="Q36" s="6"/>
      <c r="R36" s="6"/>
      <c r="S36" s="11">
        <f>$B36</f>
        <v>32</v>
      </c>
      <c r="U36" s="6"/>
      <c r="V36" s="6"/>
      <c r="W36" s="6"/>
      <c r="X36" s="6"/>
      <c r="Y36" s="6"/>
      <c r="Z36" s="6"/>
      <c r="AA36" s="6">
        <f>$D36</f>
        <v>21</v>
      </c>
    </row>
    <row r="37" spans="1:27" ht="15" customHeight="1" x14ac:dyDescent="0.3">
      <c r="A37" s="41">
        <v>198</v>
      </c>
      <c r="B37" s="41">
        <v>33</v>
      </c>
      <c r="C37" s="41">
        <v>8</v>
      </c>
      <c r="D37" s="41">
        <v>22</v>
      </c>
      <c r="E37">
        <v>1229</v>
      </c>
      <c r="F37" s="54">
        <v>3.4988425925925923E-2</v>
      </c>
      <c r="G37" s="40" t="s">
        <v>282</v>
      </c>
      <c r="H37" s="40" t="s">
        <v>283</v>
      </c>
      <c r="I37" s="41" t="s">
        <v>250</v>
      </c>
      <c r="J37" s="41" t="s">
        <v>24</v>
      </c>
      <c r="K37" s="41">
        <v>2</v>
      </c>
      <c r="L37" s="41" t="s">
        <v>26</v>
      </c>
      <c r="M37" s="11"/>
      <c r="N37" s="6"/>
      <c r="O37" s="6"/>
      <c r="P37" s="11">
        <f>$B37</f>
        <v>33</v>
      </c>
      <c r="Q37" s="11"/>
      <c r="R37" s="6"/>
      <c r="S37" s="11"/>
      <c r="U37" s="6"/>
      <c r="V37" s="6"/>
      <c r="W37" s="6"/>
      <c r="X37" s="6">
        <f>$D37</f>
        <v>22</v>
      </c>
      <c r="Y37" s="6"/>
      <c r="Z37" s="6"/>
      <c r="AA37" s="6"/>
    </row>
    <row r="38" spans="1:27" ht="15" customHeight="1" x14ac:dyDescent="0.3">
      <c r="A38" s="41">
        <v>204</v>
      </c>
      <c r="B38" s="41">
        <v>34</v>
      </c>
      <c r="E38">
        <v>1332</v>
      </c>
      <c r="F38" s="54">
        <v>3.5335648148148151E-2</v>
      </c>
      <c r="G38" s="40" t="s">
        <v>172</v>
      </c>
      <c r="H38" s="40" t="s">
        <v>173</v>
      </c>
      <c r="I38" s="41" t="s">
        <v>62</v>
      </c>
      <c r="J38" s="41" t="s">
        <v>18</v>
      </c>
      <c r="K38" s="41">
        <v>2</v>
      </c>
      <c r="L38" s="41" t="s">
        <v>26</v>
      </c>
      <c r="M38" s="11">
        <f>$B38</f>
        <v>34</v>
      </c>
      <c r="N38" s="6"/>
      <c r="O38" s="11"/>
      <c r="P38" s="6"/>
      <c r="Q38" s="11"/>
      <c r="R38" s="11"/>
      <c r="S38" s="6"/>
      <c r="U38" s="6"/>
      <c r="V38" s="6"/>
      <c r="W38" s="6"/>
      <c r="X38" s="6"/>
      <c r="Y38" s="6"/>
      <c r="Z38" s="6"/>
      <c r="AA38" s="6"/>
    </row>
    <row r="39" spans="1:27" ht="15" customHeight="1" x14ac:dyDescent="0.3">
      <c r="A39" s="41">
        <v>205</v>
      </c>
      <c r="B39" s="41">
        <v>35</v>
      </c>
      <c r="C39" s="41">
        <v>9</v>
      </c>
      <c r="D39" s="41">
        <v>23</v>
      </c>
      <c r="E39">
        <v>1090</v>
      </c>
      <c r="F39" s="54">
        <v>3.5347222222222217E-2</v>
      </c>
      <c r="G39" s="40" t="s">
        <v>246</v>
      </c>
      <c r="H39" s="40" t="s">
        <v>284</v>
      </c>
      <c r="I39" s="41" t="s">
        <v>250</v>
      </c>
      <c r="J39" s="41" t="s">
        <v>47</v>
      </c>
      <c r="K39" s="41">
        <v>2</v>
      </c>
      <c r="L39" s="41" t="s">
        <v>26</v>
      </c>
      <c r="M39" s="6"/>
      <c r="N39" s="11">
        <f>$B39</f>
        <v>35</v>
      </c>
      <c r="O39" s="6"/>
      <c r="P39" s="6"/>
      <c r="Q39" s="11"/>
      <c r="R39" s="6"/>
      <c r="S39" s="11"/>
      <c r="U39" s="6"/>
      <c r="V39" s="6">
        <f>$D39</f>
        <v>23</v>
      </c>
      <c r="W39" s="6"/>
      <c r="X39" s="6"/>
      <c r="Y39" s="6"/>
      <c r="Z39" s="6"/>
      <c r="AA39" s="6"/>
    </row>
    <row r="40" spans="1:27" ht="15" customHeight="1" x14ac:dyDescent="0.3">
      <c r="A40" s="41">
        <v>206</v>
      </c>
      <c r="B40" s="41">
        <v>36</v>
      </c>
      <c r="C40" s="41">
        <v>10</v>
      </c>
      <c r="D40" s="41">
        <v>24</v>
      </c>
      <c r="E40">
        <v>1108</v>
      </c>
      <c r="F40" s="54">
        <v>3.5358796296296298E-2</v>
      </c>
      <c r="G40" s="40" t="s">
        <v>285</v>
      </c>
      <c r="H40" s="40" t="s">
        <v>286</v>
      </c>
      <c r="I40" s="41" t="s">
        <v>245</v>
      </c>
      <c r="J40" s="41" t="s">
        <v>47</v>
      </c>
      <c r="K40" s="41">
        <v>2</v>
      </c>
      <c r="L40" s="41" t="s">
        <v>26</v>
      </c>
      <c r="M40" s="6"/>
      <c r="N40" s="11">
        <f>$B40</f>
        <v>36</v>
      </c>
      <c r="O40" s="6"/>
      <c r="P40" s="6"/>
      <c r="Q40" s="11"/>
      <c r="R40" s="6"/>
      <c r="S40" s="11"/>
      <c r="U40" s="6"/>
      <c r="V40" s="6">
        <f>$D40</f>
        <v>24</v>
      </c>
      <c r="W40" s="6"/>
      <c r="X40" s="6"/>
      <c r="Y40" s="6"/>
      <c r="Z40" s="6"/>
      <c r="AA40" s="6"/>
    </row>
    <row r="41" spans="1:27" ht="15" customHeight="1" x14ac:dyDescent="0.3">
      <c r="A41" s="41">
        <v>211</v>
      </c>
      <c r="B41" s="41">
        <v>37</v>
      </c>
      <c r="E41">
        <v>1447</v>
      </c>
      <c r="F41" s="54">
        <v>3.5555555555555556E-2</v>
      </c>
      <c r="G41" s="56" t="s">
        <v>314</v>
      </c>
      <c r="H41" s="56" t="s">
        <v>621</v>
      </c>
      <c r="I41" s="57" t="s">
        <v>62</v>
      </c>
      <c r="J41" s="57" t="s">
        <v>25</v>
      </c>
      <c r="K41" s="57">
        <v>2</v>
      </c>
      <c r="L41" s="57" t="s">
        <v>26</v>
      </c>
      <c r="M41" s="6"/>
      <c r="N41" s="11"/>
      <c r="O41" s="11">
        <f>$B41</f>
        <v>37</v>
      </c>
      <c r="P41" s="11"/>
      <c r="Q41" s="6"/>
      <c r="R41" s="6"/>
      <c r="S41" s="6"/>
      <c r="U41" s="6"/>
      <c r="V41" s="6"/>
      <c r="W41" s="6"/>
      <c r="X41" s="6"/>
      <c r="Y41" s="6"/>
      <c r="Z41" s="6"/>
      <c r="AA41" s="6"/>
    </row>
    <row r="42" spans="1:27" ht="15" customHeight="1" x14ac:dyDescent="0.3">
      <c r="A42" s="41">
        <v>212</v>
      </c>
      <c r="B42" s="41">
        <v>38</v>
      </c>
      <c r="C42" s="41">
        <v>6</v>
      </c>
      <c r="D42" s="41">
        <v>25</v>
      </c>
      <c r="E42">
        <v>1128</v>
      </c>
      <c r="F42" s="54">
        <v>3.5590277777777776E-2</v>
      </c>
      <c r="G42" s="40" t="s">
        <v>287</v>
      </c>
      <c r="H42" s="40" t="s">
        <v>217</v>
      </c>
      <c r="I42" s="41" t="s">
        <v>248</v>
      </c>
      <c r="J42" s="41" t="s">
        <v>47</v>
      </c>
      <c r="K42" s="41">
        <v>2</v>
      </c>
      <c r="L42" s="41" t="s">
        <v>26</v>
      </c>
      <c r="M42" s="6"/>
      <c r="N42" s="11">
        <f>$B42</f>
        <v>38</v>
      </c>
      <c r="O42" s="11"/>
      <c r="P42" s="6"/>
      <c r="Q42" s="11"/>
      <c r="R42" s="6"/>
      <c r="S42" s="11"/>
      <c r="U42" s="6"/>
      <c r="V42" s="6">
        <f>$D42</f>
        <v>25</v>
      </c>
      <c r="W42" s="6"/>
      <c r="X42" s="6"/>
      <c r="Y42" s="6"/>
      <c r="Z42" s="6"/>
      <c r="AA42" s="6"/>
    </row>
    <row r="43" spans="1:27" ht="15" customHeight="1" x14ac:dyDescent="0.3">
      <c r="A43" s="41">
        <v>213</v>
      </c>
      <c r="B43" s="41">
        <v>39</v>
      </c>
      <c r="C43" s="41">
        <v>11</v>
      </c>
      <c r="D43" s="41">
        <v>26</v>
      </c>
      <c r="E43">
        <v>1469</v>
      </c>
      <c r="F43" s="54">
        <v>3.5636574074074071E-2</v>
      </c>
      <c r="G43" s="40" t="s">
        <v>288</v>
      </c>
      <c r="H43" s="40" t="s">
        <v>289</v>
      </c>
      <c r="I43" s="41" t="s">
        <v>245</v>
      </c>
      <c r="J43" s="41" t="s">
        <v>20</v>
      </c>
      <c r="K43" s="41">
        <v>2</v>
      </c>
      <c r="L43" s="41" t="s">
        <v>26</v>
      </c>
      <c r="M43" s="6"/>
      <c r="N43" s="6"/>
      <c r="O43" s="11"/>
      <c r="P43" s="11"/>
      <c r="Q43" s="11">
        <f>$B43</f>
        <v>39</v>
      </c>
      <c r="R43" s="11"/>
      <c r="S43" s="6"/>
      <c r="U43" s="6"/>
      <c r="V43" s="6"/>
      <c r="W43" s="6"/>
      <c r="X43" s="6"/>
      <c r="Y43" s="6">
        <f>$D43</f>
        <v>26</v>
      </c>
      <c r="Z43" s="6"/>
      <c r="AA43" s="6"/>
    </row>
    <row r="44" spans="1:27" ht="15" customHeight="1" x14ac:dyDescent="0.3">
      <c r="A44" s="41">
        <v>214</v>
      </c>
      <c r="B44" s="41">
        <v>40</v>
      </c>
      <c r="D44" s="41"/>
      <c r="E44">
        <v>874</v>
      </c>
      <c r="F44" s="54">
        <v>3.5729166666666666E-2</v>
      </c>
      <c r="G44" s="40" t="s">
        <v>174</v>
      </c>
      <c r="H44" s="40" t="s">
        <v>175</v>
      </c>
      <c r="I44" s="41" t="s">
        <v>62</v>
      </c>
      <c r="J44" s="41" t="s">
        <v>28</v>
      </c>
      <c r="K44" s="41">
        <v>2</v>
      </c>
      <c r="L44" s="41" t="s">
        <v>26</v>
      </c>
      <c r="M44" s="11"/>
      <c r="N44" s="6"/>
      <c r="O44" s="11"/>
      <c r="P44" s="11"/>
      <c r="Q44" s="6"/>
      <c r="R44" s="11"/>
      <c r="S44" s="11">
        <f>$B44</f>
        <v>40</v>
      </c>
      <c r="U44" s="6"/>
      <c r="V44" s="6"/>
      <c r="W44" s="6"/>
      <c r="X44" s="6"/>
      <c r="Y44" s="6"/>
      <c r="Z44" s="6"/>
      <c r="AA44" s="6"/>
    </row>
    <row r="45" spans="1:27" ht="15" customHeight="1" x14ac:dyDescent="0.3">
      <c r="A45" s="41">
        <v>215</v>
      </c>
      <c r="B45" s="41">
        <v>41</v>
      </c>
      <c r="C45" s="41">
        <v>12</v>
      </c>
      <c r="D45" s="41">
        <v>27</v>
      </c>
      <c r="E45">
        <v>1216</v>
      </c>
      <c r="F45" s="54">
        <v>3.574074074074074E-2</v>
      </c>
      <c r="G45" s="40" t="s">
        <v>290</v>
      </c>
      <c r="H45" s="40" t="s">
        <v>291</v>
      </c>
      <c r="I45" s="41" t="s">
        <v>245</v>
      </c>
      <c r="J45" s="41" t="s">
        <v>24</v>
      </c>
      <c r="K45" s="41">
        <v>2</v>
      </c>
      <c r="L45" s="41" t="s">
        <v>26</v>
      </c>
      <c r="M45" s="6"/>
      <c r="N45" s="6"/>
      <c r="O45" s="11"/>
      <c r="P45" s="11">
        <f>$B45</f>
        <v>41</v>
      </c>
      <c r="Q45" s="11"/>
      <c r="R45" s="6"/>
      <c r="S45" s="11"/>
      <c r="U45" s="6"/>
      <c r="V45" s="6"/>
      <c r="W45" s="6"/>
      <c r="X45" s="6">
        <f>$D45</f>
        <v>27</v>
      </c>
      <c r="Y45" s="6"/>
      <c r="Z45" s="6"/>
      <c r="AA45" s="6"/>
    </row>
    <row r="46" spans="1:27" ht="15" customHeight="1" x14ac:dyDescent="0.3">
      <c r="A46" s="41">
        <v>216</v>
      </c>
      <c r="B46" s="41">
        <v>42</v>
      </c>
      <c r="C46" s="41">
        <v>13</v>
      </c>
      <c r="D46" s="41">
        <v>28</v>
      </c>
      <c r="E46">
        <v>1024</v>
      </c>
      <c r="F46" s="54">
        <v>3.5844907407407409E-2</v>
      </c>
      <c r="G46" s="40" t="s">
        <v>292</v>
      </c>
      <c r="H46" s="40" t="s">
        <v>293</v>
      </c>
      <c r="I46" s="41" t="s">
        <v>245</v>
      </c>
      <c r="J46" s="41" t="s">
        <v>48</v>
      </c>
      <c r="K46" s="41">
        <v>2</v>
      </c>
      <c r="L46" s="41" t="s">
        <v>26</v>
      </c>
      <c r="M46" s="6"/>
      <c r="N46" s="6"/>
      <c r="O46" s="11"/>
      <c r="P46" s="6"/>
      <c r="Q46" s="11"/>
      <c r="R46" s="11">
        <f>$B46</f>
        <v>42</v>
      </c>
      <c r="S46" s="6"/>
      <c r="U46" s="6"/>
      <c r="V46" s="6"/>
      <c r="W46" s="6"/>
      <c r="X46" s="6"/>
      <c r="Y46" s="6"/>
      <c r="Z46" s="6">
        <f>$D46</f>
        <v>28</v>
      </c>
      <c r="AA46" s="6"/>
    </row>
    <row r="47" spans="1:27" ht="15" customHeight="1" x14ac:dyDescent="0.3">
      <c r="A47" s="41">
        <v>218</v>
      </c>
      <c r="B47" s="41">
        <v>43</v>
      </c>
      <c r="C47" s="41">
        <v>10</v>
      </c>
      <c r="D47" s="41">
        <v>29</v>
      </c>
      <c r="E47">
        <v>1436</v>
      </c>
      <c r="F47" s="54">
        <v>3.5960648148148151E-2</v>
      </c>
      <c r="G47" s="40" t="s">
        <v>275</v>
      </c>
      <c r="H47" s="40" t="s">
        <v>294</v>
      </c>
      <c r="I47" s="41" t="s">
        <v>250</v>
      </c>
      <c r="J47" s="41" t="s">
        <v>25</v>
      </c>
      <c r="K47" s="41">
        <v>2</v>
      </c>
      <c r="L47" s="41" t="s">
        <v>26</v>
      </c>
      <c r="M47" s="6"/>
      <c r="N47" s="11"/>
      <c r="O47" s="11">
        <f>$B47</f>
        <v>43</v>
      </c>
      <c r="P47" s="6"/>
      <c r="Q47" s="11"/>
      <c r="R47" s="11"/>
      <c r="S47" s="6"/>
      <c r="U47" s="6"/>
      <c r="V47" s="6"/>
      <c r="W47" s="6">
        <f>$D47</f>
        <v>29</v>
      </c>
      <c r="X47" s="6"/>
      <c r="Y47" s="6"/>
      <c r="Z47" s="6"/>
      <c r="AA47" s="6"/>
    </row>
    <row r="48" spans="1:27" ht="15" customHeight="1" x14ac:dyDescent="0.3">
      <c r="A48" s="41">
        <v>224</v>
      </c>
      <c r="B48" s="41">
        <v>44</v>
      </c>
      <c r="C48" s="41">
        <v>11</v>
      </c>
      <c r="D48" s="41">
        <v>30</v>
      </c>
      <c r="E48">
        <v>1536</v>
      </c>
      <c r="F48" s="54">
        <v>3.6377314814814814E-2</v>
      </c>
      <c r="G48" s="40" t="s">
        <v>295</v>
      </c>
      <c r="H48" s="40" t="s">
        <v>296</v>
      </c>
      <c r="I48" s="41" t="s">
        <v>250</v>
      </c>
      <c r="J48" s="41" t="s">
        <v>20</v>
      </c>
      <c r="K48" s="41">
        <v>2</v>
      </c>
      <c r="L48" s="41" t="s">
        <v>26</v>
      </c>
      <c r="M48" s="6"/>
      <c r="N48" s="6"/>
      <c r="O48" s="11"/>
      <c r="P48" s="11"/>
      <c r="Q48" s="11">
        <f>$B48</f>
        <v>44</v>
      </c>
      <c r="R48" s="11"/>
      <c r="S48" s="6"/>
      <c r="U48" s="6"/>
      <c r="V48" s="6"/>
      <c r="W48" s="6"/>
      <c r="X48" s="6"/>
      <c r="Y48" s="6">
        <f>$D48</f>
        <v>30</v>
      </c>
      <c r="Z48" s="6"/>
      <c r="AA48" s="6"/>
    </row>
    <row r="49" spans="1:27" ht="15" customHeight="1" x14ac:dyDescent="0.3">
      <c r="A49" s="41">
        <v>226</v>
      </c>
      <c r="B49" s="41">
        <v>45</v>
      </c>
      <c r="C49" s="41">
        <v>12</v>
      </c>
      <c r="D49" s="41">
        <v>31</v>
      </c>
      <c r="E49">
        <v>1442</v>
      </c>
      <c r="F49" s="54">
        <v>3.6527777777777784E-2</v>
      </c>
      <c r="G49" s="40" t="s">
        <v>297</v>
      </c>
      <c r="H49" s="40" t="s">
        <v>298</v>
      </c>
      <c r="I49" s="41" t="s">
        <v>250</v>
      </c>
      <c r="J49" s="41" t="s">
        <v>25</v>
      </c>
      <c r="K49" s="41">
        <v>2</v>
      </c>
      <c r="L49" s="41" t="s">
        <v>26</v>
      </c>
      <c r="M49" s="6"/>
      <c r="N49" s="11"/>
      <c r="O49" s="11">
        <f>$B49</f>
        <v>45</v>
      </c>
      <c r="P49" s="11"/>
      <c r="Q49" s="6"/>
      <c r="R49" s="11"/>
      <c r="S49" s="6"/>
      <c r="U49" s="6"/>
      <c r="V49" s="6"/>
      <c r="W49" s="6">
        <f>$D49</f>
        <v>31</v>
      </c>
      <c r="X49" s="6"/>
      <c r="Y49" s="6"/>
      <c r="Z49" s="6"/>
      <c r="AA49" s="6"/>
    </row>
    <row r="50" spans="1:27" ht="15" customHeight="1" x14ac:dyDescent="0.3">
      <c r="A50" s="41">
        <v>229</v>
      </c>
      <c r="B50" s="41">
        <v>46</v>
      </c>
      <c r="C50" s="41">
        <v>13</v>
      </c>
      <c r="D50" s="41">
        <v>32</v>
      </c>
      <c r="E50">
        <v>1309</v>
      </c>
      <c r="F50" s="54">
        <v>3.6574074074074078E-2</v>
      </c>
      <c r="G50" s="40" t="s">
        <v>197</v>
      </c>
      <c r="H50" s="40" t="s">
        <v>299</v>
      </c>
      <c r="I50" s="41" t="s">
        <v>250</v>
      </c>
      <c r="J50" s="41" t="s">
        <v>18</v>
      </c>
      <c r="K50" s="41">
        <v>2</v>
      </c>
      <c r="L50" s="41" t="s">
        <v>26</v>
      </c>
      <c r="M50" s="11">
        <f>$B50</f>
        <v>46</v>
      </c>
      <c r="N50" s="11"/>
      <c r="O50" s="11"/>
      <c r="P50" s="11"/>
      <c r="Q50" s="6"/>
      <c r="R50" s="11"/>
      <c r="S50" s="6"/>
      <c r="U50" s="6">
        <f>$D50</f>
        <v>32</v>
      </c>
      <c r="V50" s="6"/>
      <c r="W50" s="6"/>
      <c r="X50" s="6"/>
      <c r="Y50" s="6"/>
      <c r="Z50" s="6"/>
      <c r="AA50" s="6"/>
    </row>
    <row r="51" spans="1:27" ht="15" customHeight="1" x14ac:dyDescent="0.3">
      <c r="A51" s="41">
        <v>230</v>
      </c>
      <c r="B51" s="41">
        <v>47</v>
      </c>
      <c r="C51" s="41">
        <v>7</v>
      </c>
      <c r="D51" s="41">
        <v>33</v>
      </c>
      <c r="E51">
        <v>995</v>
      </c>
      <c r="F51" s="54">
        <v>3.6631944444444439E-2</v>
      </c>
      <c r="G51" s="40" t="s">
        <v>300</v>
      </c>
      <c r="H51" s="40" t="s">
        <v>301</v>
      </c>
      <c r="I51" s="41" t="s">
        <v>248</v>
      </c>
      <c r="J51" s="41" t="s">
        <v>48</v>
      </c>
      <c r="K51" s="41">
        <v>2</v>
      </c>
      <c r="L51" s="41" t="s">
        <v>26</v>
      </c>
      <c r="M51" s="6"/>
      <c r="N51" s="6"/>
      <c r="O51" s="11"/>
      <c r="P51" s="11"/>
      <c r="Q51" s="11"/>
      <c r="R51" s="11">
        <f>$B51</f>
        <v>47</v>
      </c>
      <c r="S51" s="6"/>
      <c r="U51" s="6"/>
      <c r="V51" s="6"/>
      <c r="W51" s="6"/>
      <c r="X51" s="6"/>
      <c r="Y51" s="6"/>
      <c r="Z51" s="6">
        <f>$D51</f>
        <v>33</v>
      </c>
      <c r="AA51" s="6"/>
    </row>
    <row r="52" spans="1:27" ht="15" customHeight="1" x14ac:dyDescent="0.3">
      <c r="A52" s="41">
        <v>231</v>
      </c>
      <c r="B52" s="41">
        <v>48</v>
      </c>
      <c r="E52">
        <v>1321</v>
      </c>
      <c r="F52" s="54">
        <v>3.6689814814814814E-2</v>
      </c>
      <c r="G52" s="40" t="s">
        <v>178</v>
      </c>
      <c r="H52" s="40" t="s">
        <v>179</v>
      </c>
      <c r="I52" s="41" t="s">
        <v>62</v>
      </c>
      <c r="J52" s="41" t="s">
        <v>18</v>
      </c>
      <c r="K52" s="41">
        <v>2</v>
      </c>
      <c r="L52" s="41" t="s">
        <v>26</v>
      </c>
      <c r="M52" s="11">
        <f>$B52</f>
        <v>48</v>
      </c>
      <c r="N52" s="11"/>
      <c r="O52" s="6"/>
      <c r="P52" s="6"/>
      <c r="Q52" s="6"/>
      <c r="R52" s="11"/>
      <c r="S52" s="6"/>
      <c r="U52" s="6"/>
      <c r="V52" s="6"/>
      <c r="W52" s="6"/>
      <c r="X52" s="6"/>
      <c r="Y52" s="6"/>
      <c r="Z52" s="6"/>
      <c r="AA52" s="6"/>
    </row>
    <row r="53" spans="1:27" ht="15" customHeight="1" x14ac:dyDescent="0.3">
      <c r="A53" s="41">
        <v>233</v>
      </c>
      <c r="B53" s="41">
        <v>49</v>
      </c>
      <c r="E53">
        <v>1446</v>
      </c>
      <c r="F53" s="54">
        <v>3.6770833333333329E-2</v>
      </c>
      <c r="G53" s="56" t="s">
        <v>214</v>
      </c>
      <c r="H53" s="56" t="s">
        <v>206</v>
      </c>
      <c r="I53" s="57" t="s">
        <v>62</v>
      </c>
      <c r="J53" s="57" t="s">
        <v>25</v>
      </c>
      <c r="K53" s="57">
        <v>2</v>
      </c>
      <c r="L53" s="57" t="s">
        <v>26</v>
      </c>
      <c r="M53" s="11"/>
      <c r="N53" s="11"/>
      <c r="O53" s="11">
        <f>$B53</f>
        <v>49</v>
      </c>
      <c r="P53" s="11"/>
      <c r="Q53" s="6"/>
      <c r="R53" s="11"/>
      <c r="S53" s="6"/>
      <c r="U53" s="6"/>
      <c r="V53" s="6"/>
      <c r="W53" s="6"/>
      <c r="X53" s="6"/>
      <c r="Y53" s="6"/>
      <c r="Z53" s="6"/>
      <c r="AA53" s="6"/>
    </row>
    <row r="54" spans="1:27" ht="15" customHeight="1" x14ac:dyDescent="0.3">
      <c r="A54" s="41">
        <v>237</v>
      </c>
      <c r="B54" s="41">
        <v>50</v>
      </c>
      <c r="C54" s="41">
        <v>14</v>
      </c>
      <c r="D54" s="41">
        <v>34</v>
      </c>
      <c r="E54">
        <v>999</v>
      </c>
      <c r="F54" s="54">
        <v>3.6921296296296292E-2</v>
      </c>
      <c r="G54" s="40" t="s">
        <v>255</v>
      </c>
      <c r="H54" s="40" t="s">
        <v>302</v>
      </c>
      <c r="I54" s="41" t="s">
        <v>245</v>
      </c>
      <c r="J54" s="41" t="s">
        <v>48</v>
      </c>
      <c r="K54" s="41">
        <v>2</v>
      </c>
      <c r="L54" s="41" t="s">
        <v>26</v>
      </c>
      <c r="M54" s="11"/>
      <c r="N54" s="11"/>
      <c r="O54" s="11"/>
      <c r="P54" s="11"/>
      <c r="Q54" s="6"/>
      <c r="R54" s="11">
        <f>$B54</f>
        <v>50</v>
      </c>
      <c r="S54" s="6"/>
      <c r="U54" s="6"/>
      <c r="V54" s="6"/>
      <c r="W54" s="6"/>
      <c r="X54" s="6"/>
      <c r="Y54" s="6"/>
      <c r="Z54" s="6">
        <f>$D54</f>
        <v>34</v>
      </c>
      <c r="AA54" s="6"/>
    </row>
    <row r="55" spans="1:27" ht="15" customHeight="1" x14ac:dyDescent="0.3">
      <c r="A55" s="41">
        <v>242</v>
      </c>
      <c r="B55" s="41">
        <v>51</v>
      </c>
      <c r="C55" s="41">
        <v>15</v>
      </c>
      <c r="D55" s="41">
        <v>35</v>
      </c>
      <c r="E55">
        <v>920</v>
      </c>
      <c r="F55" s="54">
        <v>3.7164351851851851E-2</v>
      </c>
      <c r="G55" s="40" t="s">
        <v>303</v>
      </c>
      <c r="H55" s="40" t="s">
        <v>304</v>
      </c>
      <c r="I55" s="41" t="s">
        <v>245</v>
      </c>
      <c r="J55" s="41" t="s">
        <v>28</v>
      </c>
      <c r="K55" s="41">
        <v>2</v>
      </c>
      <c r="L55" s="41" t="s">
        <v>26</v>
      </c>
      <c r="M55" s="6"/>
      <c r="N55" s="6"/>
      <c r="O55" s="11"/>
      <c r="P55" s="11"/>
      <c r="Q55" s="11"/>
      <c r="R55" s="11"/>
      <c r="S55" s="11">
        <f>$B55</f>
        <v>51</v>
      </c>
      <c r="U55" s="6"/>
      <c r="V55" s="6"/>
      <c r="W55" s="6"/>
      <c r="X55" s="6"/>
      <c r="Y55" s="6"/>
      <c r="Z55" s="6"/>
      <c r="AA55" s="6">
        <f>$D55</f>
        <v>35</v>
      </c>
    </row>
    <row r="56" spans="1:27" ht="15" customHeight="1" x14ac:dyDescent="0.3">
      <c r="A56" s="41">
        <v>243</v>
      </c>
      <c r="B56" s="41">
        <v>52</v>
      </c>
      <c r="D56" s="41"/>
      <c r="E56">
        <v>892</v>
      </c>
      <c r="F56" s="54">
        <v>3.7175925925925925E-2</v>
      </c>
      <c r="G56" s="40" t="s">
        <v>183</v>
      </c>
      <c r="H56" s="40" t="s">
        <v>87</v>
      </c>
      <c r="I56" s="41" t="s">
        <v>62</v>
      </c>
      <c r="J56" s="41" t="s">
        <v>28</v>
      </c>
      <c r="K56" s="41">
        <v>2</v>
      </c>
      <c r="L56" s="41" t="s">
        <v>26</v>
      </c>
      <c r="M56" s="11"/>
      <c r="N56" s="11"/>
      <c r="O56" s="6"/>
      <c r="P56" s="6"/>
      <c r="Q56" s="11"/>
      <c r="R56" s="11"/>
      <c r="S56" s="11">
        <f>$B56</f>
        <v>52</v>
      </c>
      <c r="U56" s="6"/>
      <c r="V56" s="6"/>
      <c r="W56" s="6"/>
      <c r="X56" s="6"/>
      <c r="Y56" s="6"/>
      <c r="Z56" s="6"/>
      <c r="AA56" s="6"/>
    </row>
    <row r="57" spans="1:27" ht="15" customHeight="1" x14ac:dyDescent="0.3">
      <c r="A57" s="41">
        <v>249</v>
      </c>
      <c r="B57" s="41">
        <v>53</v>
      </c>
      <c r="D57" s="41"/>
      <c r="E57">
        <v>1190</v>
      </c>
      <c r="F57" s="54">
        <v>3.7349537037037035E-2</v>
      </c>
      <c r="G57" s="40" t="s">
        <v>186</v>
      </c>
      <c r="H57" s="40" t="s">
        <v>187</v>
      </c>
      <c r="I57" s="41" t="s">
        <v>62</v>
      </c>
      <c r="J57" s="41" t="s">
        <v>24</v>
      </c>
      <c r="K57" s="41">
        <v>2</v>
      </c>
      <c r="L57" s="41" t="s">
        <v>26</v>
      </c>
      <c r="M57" s="6"/>
      <c r="N57" s="6"/>
      <c r="O57" s="11"/>
      <c r="P57" s="11">
        <f>$B57</f>
        <v>53</v>
      </c>
      <c r="Q57" s="11"/>
      <c r="R57" s="6"/>
      <c r="S57" s="11"/>
      <c r="U57" s="6"/>
      <c r="V57" s="6"/>
      <c r="W57" s="6"/>
      <c r="X57" s="6"/>
      <c r="Y57" s="6"/>
      <c r="Z57" s="6"/>
      <c r="AA57" s="6"/>
    </row>
    <row r="58" spans="1:27" ht="15" customHeight="1" x14ac:dyDescent="0.3">
      <c r="A58" s="41">
        <v>251</v>
      </c>
      <c r="B58" s="41">
        <v>54</v>
      </c>
      <c r="C58" s="41">
        <v>16</v>
      </c>
      <c r="D58" s="41">
        <v>36</v>
      </c>
      <c r="E58">
        <v>1242</v>
      </c>
      <c r="F58" s="54">
        <v>3.743055555555555E-2</v>
      </c>
      <c r="G58" s="40" t="s">
        <v>305</v>
      </c>
      <c r="H58" s="40" t="s">
        <v>306</v>
      </c>
      <c r="I58" s="41" t="s">
        <v>245</v>
      </c>
      <c r="J58" s="41" t="s">
        <v>24</v>
      </c>
      <c r="K58" s="41">
        <v>2</v>
      </c>
      <c r="L58" s="41" t="s">
        <v>26</v>
      </c>
      <c r="M58" s="6"/>
      <c r="N58" s="6"/>
      <c r="O58" s="11"/>
      <c r="P58" s="11">
        <f>$B58</f>
        <v>54</v>
      </c>
      <c r="Q58" s="11"/>
      <c r="R58" s="6"/>
      <c r="S58" s="11"/>
      <c r="U58" s="6"/>
      <c r="V58" s="6"/>
      <c r="W58" s="6"/>
      <c r="X58" s="6">
        <f>$D58</f>
        <v>36</v>
      </c>
      <c r="Y58" s="6"/>
      <c r="Z58" s="6"/>
      <c r="AA58" s="6"/>
    </row>
    <row r="59" spans="1:27" ht="15" customHeight="1" x14ac:dyDescent="0.3">
      <c r="A59" s="41">
        <v>252</v>
      </c>
      <c r="B59" s="41">
        <v>55</v>
      </c>
      <c r="C59" s="41">
        <v>17</v>
      </c>
      <c r="D59" s="41">
        <v>37</v>
      </c>
      <c r="E59">
        <v>2279</v>
      </c>
      <c r="F59" s="54">
        <v>3.7442129629629631E-2</v>
      </c>
      <c r="G59" s="40" t="s">
        <v>307</v>
      </c>
      <c r="H59" s="40" t="s">
        <v>308</v>
      </c>
      <c r="I59" s="41" t="s">
        <v>245</v>
      </c>
      <c r="J59" s="41" t="s">
        <v>47</v>
      </c>
      <c r="K59" s="41">
        <v>2</v>
      </c>
      <c r="L59" s="41" t="s">
        <v>26</v>
      </c>
      <c r="M59" s="6"/>
      <c r="N59" s="11">
        <f>$B59</f>
        <v>55</v>
      </c>
      <c r="O59" s="6"/>
      <c r="P59" s="6"/>
      <c r="Q59" s="6"/>
      <c r="R59" s="11"/>
      <c r="S59" s="6"/>
      <c r="U59" s="6"/>
      <c r="V59" s="6">
        <f>$D59</f>
        <v>37</v>
      </c>
      <c r="W59" s="6"/>
      <c r="X59" s="6"/>
      <c r="Y59" s="6"/>
      <c r="Z59" s="6"/>
      <c r="AA59" s="6"/>
    </row>
    <row r="60" spans="1:27" ht="15" customHeight="1" x14ac:dyDescent="0.3">
      <c r="A60" s="41">
        <v>253</v>
      </c>
      <c r="B60" s="41">
        <v>56</v>
      </c>
      <c r="C60" s="41">
        <v>18</v>
      </c>
      <c r="D60" s="41">
        <v>38</v>
      </c>
      <c r="E60">
        <v>2263</v>
      </c>
      <c r="F60" s="54">
        <v>3.7442129629629631E-2</v>
      </c>
      <c r="G60" s="40" t="s">
        <v>309</v>
      </c>
      <c r="H60" s="40" t="s">
        <v>310</v>
      </c>
      <c r="I60" s="41" t="s">
        <v>245</v>
      </c>
      <c r="J60" s="41" t="s">
        <v>48</v>
      </c>
      <c r="K60" s="41">
        <v>2</v>
      </c>
      <c r="L60" s="41" t="s">
        <v>26</v>
      </c>
      <c r="M60" s="6"/>
      <c r="N60" s="11"/>
      <c r="O60" s="11"/>
      <c r="P60" s="11"/>
      <c r="Q60" s="11"/>
      <c r="R60" s="11">
        <f>$B60</f>
        <v>56</v>
      </c>
      <c r="S60" s="6"/>
      <c r="U60" s="6"/>
      <c r="V60" s="6"/>
      <c r="W60" s="6"/>
      <c r="X60" s="6"/>
      <c r="Y60" s="6"/>
      <c r="Z60" s="6">
        <f>$D60</f>
        <v>38</v>
      </c>
      <c r="AA60" s="6"/>
    </row>
    <row r="61" spans="1:27" ht="15" customHeight="1" x14ac:dyDescent="0.3">
      <c r="A61" s="41">
        <v>254</v>
      </c>
      <c r="B61" s="41">
        <v>57</v>
      </c>
      <c r="C61" s="41">
        <v>14</v>
      </c>
      <c r="D61" s="41">
        <v>39</v>
      </c>
      <c r="E61">
        <v>1240</v>
      </c>
      <c r="F61" s="54">
        <v>3.7523148148148153E-2</v>
      </c>
      <c r="G61" s="40" t="s">
        <v>243</v>
      </c>
      <c r="H61" s="40" t="s">
        <v>311</v>
      </c>
      <c r="I61" s="41" t="s">
        <v>250</v>
      </c>
      <c r="J61" s="41" t="s">
        <v>24</v>
      </c>
      <c r="K61" s="41">
        <v>2</v>
      </c>
      <c r="L61" s="41" t="s">
        <v>26</v>
      </c>
      <c r="M61" s="6"/>
      <c r="N61" s="6"/>
      <c r="O61" s="11"/>
      <c r="P61" s="11">
        <f>$B61</f>
        <v>57</v>
      </c>
      <c r="Q61" s="11"/>
      <c r="R61" s="6"/>
      <c r="S61" s="11"/>
      <c r="U61" s="6"/>
      <c r="V61" s="6"/>
      <c r="W61" s="6"/>
      <c r="X61" s="6">
        <f>$D61</f>
        <v>39</v>
      </c>
      <c r="Y61" s="6"/>
      <c r="Z61" s="6"/>
      <c r="AA61" s="6"/>
    </row>
    <row r="62" spans="1:27" ht="15" customHeight="1" x14ac:dyDescent="0.3">
      <c r="A62" s="41">
        <v>255</v>
      </c>
      <c r="B62" s="41">
        <v>58</v>
      </c>
      <c r="C62" s="41">
        <v>8</v>
      </c>
      <c r="D62" s="41">
        <v>40</v>
      </c>
      <c r="E62">
        <v>1005</v>
      </c>
      <c r="F62" s="54">
        <v>3.7546296296296293E-2</v>
      </c>
      <c r="G62" s="40" t="s">
        <v>312</v>
      </c>
      <c r="H62" s="40" t="s">
        <v>313</v>
      </c>
      <c r="I62" s="41" t="s">
        <v>248</v>
      </c>
      <c r="J62" s="41" t="s">
        <v>48</v>
      </c>
      <c r="K62" s="41">
        <v>2</v>
      </c>
      <c r="L62" s="41" t="s">
        <v>26</v>
      </c>
      <c r="M62" s="6"/>
      <c r="N62" s="11"/>
      <c r="O62" s="11"/>
      <c r="P62" s="11"/>
      <c r="Q62" s="6"/>
      <c r="R62" s="11">
        <f>$B62</f>
        <v>58</v>
      </c>
      <c r="S62" s="6"/>
      <c r="U62" s="6"/>
      <c r="V62" s="6"/>
      <c r="W62" s="6"/>
      <c r="X62" s="6"/>
      <c r="Y62" s="6"/>
      <c r="Z62" s="6">
        <f>$D62</f>
        <v>40</v>
      </c>
      <c r="AA62" s="6"/>
    </row>
    <row r="63" spans="1:27" ht="15" customHeight="1" x14ac:dyDescent="0.3">
      <c r="A63" s="41">
        <v>256</v>
      </c>
      <c r="B63" s="41">
        <v>59</v>
      </c>
      <c r="E63">
        <v>1181</v>
      </c>
      <c r="F63" s="54">
        <v>3.7569444444444447E-2</v>
      </c>
      <c r="G63" s="40" t="s">
        <v>188</v>
      </c>
      <c r="H63" s="40" t="s">
        <v>189</v>
      </c>
      <c r="I63" s="41" t="s">
        <v>62</v>
      </c>
      <c r="J63" s="41" t="s">
        <v>24</v>
      </c>
      <c r="K63" s="41">
        <v>2</v>
      </c>
      <c r="L63" s="41" t="s">
        <v>26</v>
      </c>
      <c r="M63" s="6"/>
      <c r="N63" s="11"/>
      <c r="O63" s="11"/>
      <c r="P63" s="11">
        <f>$B63</f>
        <v>59</v>
      </c>
      <c r="Q63" s="6"/>
      <c r="R63" s="11"/>
      <c r="S63" s="6"/>
      <c r="U63" s="6"/>
      <c r="V63" s="6"/>
      <c r="W63" s="6"/>
      <c r="X63" s="6"/>
      <c r="Y63" s="6"/>
      <c r="Z63" s="6"/>
      <c r="AA63" s="6"/>
    </row>
    <row r="64" spans="1:27" ht="15" customHeight="1" x14ac:dyDescent="0.3">
      <c r="A64" s="41">
        <v>258</v>
      </c>
      <c r="B64" s="41">
        <v>60</v>
      </c>
      <c r="E64">
        <v>2056</v>
      </c>
      <c r="F64" s="54">
        <v>3.7615740740740741E-2</v>
      </c>
      <c r="G64" s="40" t="s">
        <v>183</v>
      </c>
      <c r="H64" s="40" t="s">
        <v>192</v>
      </c>
      <c r="I64" s="41" t="s">
        <v>62</v>
      </c>
      <c r="J64" s="41" t="s">
        <v>20</v>
      </c>
      <c r="K64" s="41">
        <v>2</v>
      </c>
      <c r="L64" s="41" t="s">
        <v>26</v>
      </c>
      <c r="M64" s="11"/>
      <c r="N64" s="6"/>
      <c r="O64" s="6"/>
      <c r="P64" s="11"/>
      <c r="Q64" s="11">
        <f>$B64</f>
        <v>60</v>
      </c>
      <c r="R64" s="6"/>
      <c r="S64" s="6"/>
      <c r="U64" s="6"/>
      <c r="V64" s="6"/>
      <c r="W64" s="6"/>
      <c r="X64" s="6"/>
      <c r="Y64" s="6"/>
      <c r="Z64" s="6"/>
      <c r="AA64" s="6"/>
    </row>
    <row r="65" spans="1:27" ht="15" customHeight="1" x14ac:dyDescent="0.3">
      <c r="A65" s="41">
        <v>259</v>
      </c>
      <c r="B65" s="41">
        <v>61</v>
      </c>
      <c r="C65" s="41">
        <v>15</v>
      </c>
      <c r="D65" s="41">
        <v>41</v>
      </c>
      <c r="E65">
        <v>1320</v>
      </c>
      <c r="F65" s="54">
        <v>3.7708333333333337E-2</v>
      </c>
      <c r="G65" s="40" t="s">
        <v>314</v>
      </c>
      <c r="H65" s="40" t="s">
        <v>315</v>
      </c>
      <c r="I65" s="41" t="s">
        <v>250</v>
      </c>
      <c r="J65" s="41" t="s">
        <v>18</v>
      </c>
      <c r="K65" s="41">
        <v>2</v>
      </c>
      <c r="L65" s="41" t="s">
        <v>26</v>
      </c>
      <c r="M65" s="11">
        <f>$B65</f>
        <v>61</v>
      </c>
      <c r="N65" s="11"/>
      <c r="O65" s="6"/>
      <c r="P65" s="6"/>
      <c r="Q65" s="6"/>
      <c r="R65" s="11"/>
      <c r="S65" s="6"/>
      <c r="U65" s="6">
        <f>$D65</f>
        <v>41</v>
      </c>
      <c r="V65" s="6"/>
      <c r="W65" s="6"/>
      <c r="X65" s="6"/>
      <c r="Y65" s="6"/>
      <c r="Z65" s="6"/>
      <c r="AA65" s="6"/>
    </row>
    <row r="66" spans="1:27" ht="15" customHeight="1" x14ac:dyDescent="0.3">
      <c r="A66" s="41">
        <v>263</v>
      </c>
      <c r="B66" s="41">
        <v>62</v>
      </c>
      <c r="E66">
        <v>2282</v>
      </c>
      <c r="F66" s="54">
        <v>3.7905092592592587E-2</v>
      </c>
      <c r="G66" s="40" t="s">
        <v>195</v>
      </c>
      <c r="H66" s="40" t="s">
        <v>196</v>
      </c>
      <c r="I66" s="41" t="s">
        <v>62</v>
      </c>
      <c r="J66" s="41" t="s">
        <v>47</v>
      </c>
      <c r="K66" s="41">
        <v>2</v>
      </c>
      <c r="L66" s="41" t="s">
        <v>26</v>
      </c>
      <c r="M66" s="6"/>
      <c r="N66" s="11">
        <f>$B66</f>
        <v>62</v>
      </c>
      <c r="O66" s="11"/>
      <c r="P66" s="11"/>
      <c r="Q66" s="6"/>
      <c r="R66" s="11"/>
      <c r="S66" s="6"/>
      <c r="U66" s="6"/>
      <c r="V66" s="6"/>
      <c r="W66" s="6"/>
      <c r="X66" s="6"/>
      <c r="Y66" s="6"/>
      <c r="Z66" s="6"/>
      <c r="AA66" s="6"/>
    </row>
    <row r="67" spans="1:27" ht="15" customHeight="1" x14ac:dyDescent="0.3">
      <c r="A67" s="41">
        <v>264</v>
      </c>
      <c r="B67" s="41">
        <v>63</v>
      </c>
      <c r="E67">
        <v>1234</v>
      </c>
      <c r="F67" s="54">
        <v>3.7974537037037036E-2</v>
      </c>
      <c r="G67" s="40" t="s">
        <v>197</v>
      </c>
      <c r="H67" s="40" t="s">
        <v>198</v>
      </c>
      <c r="I67" s="41" t="s">
        <v>62</v>
      </c>
      <c r="J67" s="41" t="s">
        <v>24</v>
      </c>
      <c r="K67" s="41">
        <v>2</v>
      </c>
      <c r="L67" s="41" t="s">
        <v>26</v>
      </c>
      <c r="M67" s="6"/>
      <c r="N67" s="6"/>
      <c r="O67" s="6"/>
      <c r="P67" s="11">
        <f>$B67</f>
        <v>63</v>
      </c>
      <c r="Q67" s="6"/>
      <c r="R67" s="6"/>
      <c r="S67" s="6"/>
      <c r="U67" s="6"/>
      <c r="V67" s="6"/>
      <c r="W67" s="6"/>
      <c r="X67" s="6"/>
      <c r="Y67" s="6"/>
      <c r="Z67" s="6"/>
      <c r="AA67" s="6"/>
    </row>
    <row r="68" spans="1:27" ht="15" customHeight="1" x14ac:dyDescent="0.3">
      <c r="A68" s="41">
        <v>265</v>
      </c>
      <c r="B68" s="41">
        <v>64</v>
      </c>
      <c r="C68" s="41">
        <v>19</v>
      </c>
      <c r="D68" s="41">
        <v>42</v>
      </c>
      <c r="E68">
        <v>1450</v>
      </c>
      <c r="F68" s="54">
        <v>3.802083333333333E-2</v>
      </c>
      <c r="G68" s="56" t="s">
        <v>600</v>
      </c>
      <c r="H68" s="56" t="s">
        <v>601</v>
      </c>
      <c r="I68" s="57" t="s">
        <v>245</v>
      </c>
      <c r="J68" s="57" t="s">
        <v>25</v>
      </c>
      <c r="K68" s="57">
        <v>2</v>
      </c>
      <c r="L68" s="57" t="s">
        <v>26</v>
      </c>
      <c r="M68" s="6"/>
      <c r="N68" s="6"/>
      <c r="O68" s="11">
        <f>$B68</f>
        <v>64</v>
      </c>
      <c r="P68" s="6"/>
      <c r="Q68" s="11"/>
      <c r="R68" s="6"/>
      <c r="S68" s="11"/>
      <c r="U68" s="6"/>
      <c r="V68" s="6"/>
      <c r="W68" s="6">
        <f>$D68</f>
        <v>42</v>
      </c>
      <c r="X68" s="6"/>
      <c r="Y68" s="6"/>
      <c r="Z68" s="6"/>
      <c r="AA68" s="6"/>
    </row>
    <row r="69" spans="1:27" ht="15" customHeight="1" x14ac:dyDescent="0.3">
      <c r="A69" s="41">
        <v>266</v>
      </c>
      <c r="B69" s="41">
        <v>65</v>
      </c>
      <c r="C69" s="41">
        <v>9</v>
      </c>
      <c r="D69" s="41">
        <v>43</v>
      </c>
      <c r="E69">
        <v>1445</v>
      </c>
      <c r="F69" s="54">
        <v>3.8032407407407411E-2</v>
      </c>
      <c r="G69" s="56" t="s">
        <v>407</v>
      </c>
      <c r="H69" s="56" t="s">
        <v>206</v>
      </c>
      <c r="I69" s="57" t="s">
        <v>248</v>
      </c>
      <c r="J69" s="57" t="s">
        <v>25</v>
      </c>
      <c r="K69" s="57">
        <v>2</v>
      </c>
      <c r="L69" s="57" t="s">
        <v>26</v>
      </c>
      <c r="M69" s="6"/>
      <c r="N69" s="11"/>
      <c r="O69" s="11">
        <f>$B69</f>
        <v>65</v>
      </c>
      <c r="P69" s="11"/>
      <c r="Q69" s="6"/>
      <c r="R69" s="11"/>
      <c r="S69" s="6"/>
      <c r="U69" s="6"/>
      <c r="V69" s="6"/>
      <c r="W69" s="6">
        <f>$D69</f>
        <v>43</v>
      </c>
      <c r="X69" s="6"/>
      <c r="Y69" s="6"/>
      <c r="Z69" s="6"/>
      <c r="AA69" s="6"/>
    </row>
    <row r="70" spans="1:27" ht="15" customHeight="1" x14ac:dyDescent="0.3">
      <c r="A70" s="41">
        <v>267</v>
      </c>
      <c r="B70" s="41">
        <v>66</v>
      </c>
      <c r="E70">
        <v>1435</v>
      </c>
      <c r="F70" s="54">
        <v>3.81712962962963E-2</v>
      </c>
      <c r="G70" s="40" t="s">
        <v>199</v>
      </c>
      <c r="H70" s="40" t="s">
        <v>200</v>
      </c>
      <c r="I70" s="41" t="s">
        <v>62</v>
      </c>
      <c r="J70" s="41" t="s">
        <v>25</v>
      </c>
      <c r="K70" s="41">
        <v>2</v>
      </c>
      <c r="L70" s="41" t="s">
        <v>26</v>
      </c>
      <c r="M70" s="6"/>
      <c r="N70" s="6"/>
      <c r="O70" s="11">
        <f>$B70</f>
        <v>66</v>
      </c>
      <c r="P70" s="6"/>
      <c r="Q70" s="11"/>
      <c r="R70" s="11"/>
      <c r="S70" s="6"/>
      <c r="U70" s="6"/>
      <c r="V70" s="6"/>
      <c r="W70" s="6"/>
      <c r="X70" s="6"/>
      <c r="Y70" s="6"/>
      <c r="Z70" s="6"/>
      <c r="AA70" s="6"/>
    </row>
    <row r="71" spans="1:27" ht="15" customHeight="1" x14ac:dyDescent="0.3">
      <c r="A71" s="41">
        <v>268</v>
      </c>
      <c r="B71" s="41">
        <v>67</v>
      </c>
      <c r="C71" s="41">
        <v>20</v>
      </c>
      <c r="D71" s="41">
        <v>44</v>
      </c>
      <c r="E71">
        <v>1449</v>
      </c>
      <c r="F71" s="54">
        <v>3.8240740740740735E-2</v>
      </c>
      <c r="G71" s="56" t="s">
        <v>600</v>
      </c>
      <c r="H71" s="56" t="s">
        <v>602</v>
      </c>
      <c r="I71" s="57" t="s">
        <v>245</v>
      </c>
      <c r="J71" s="57" t="s">
        <v>25</v>
      </c>
      <c r="K71" s="57">
        <v>2</v>
      </c>
      <c r="L71" s="57" t="s">
        <v>26</v>
      </c>
      <c r="M71" s="6"/>
      <c r="N71" s="6"/>
      <c r="O71" s="11">
        <f>$B71</f>
        <v>67</v>
      </c>
      <c r="P71" s="6"/>
      <c r="Q71" s="11"/>
      <c r="R71" s="11"/>
      <c r="S71" s="11"/>
      <c r="U71" s="6"/>
      <c r="V71" s="6"/>
      <c r="W71" s="6">
        <f>$D71</f>
        <v>44</v>
      </c>
      <c r="X71" s="6"/>
      <c r="Y71" s="6"/>
      <c r="Z71" s="6"/>
      <c r="AA71" s="6"/>
    </row>
    <row r="72" spans="1:27" ht="15" customHeight="1" x14ac:dyDescent="0.3">
      <c r="A72" s="41">
        <v>272</v>
      </c>
      <c r="B72" s="41">
        <v>68</v>
      </c>
      <c r="D72" s="41"/>
      <c r="E72">
        <v>1452</v>
      </c>
      <c r="F72" s="54">
        <v>3.8356481481481484E-2</v>
      </c>
      <c r="G72" s="56" t="s">
        <v>598</v>
      </c>
      <c r="H72" s="56" t="s">
        <v>599</v>
      </c>
      <c r="I72" s="57" t="s">
        <v>62</v>
      </c>
      <c r="J72" s="57" t="s">
        <v>25</v>
      </c>
      <c r="K72" s="57">
        <v>2</v>
      </c>
      <c r="L72" s="57" t="s">
        <v>26</v>
      </c>
      <c r="M72" s="6"/>
      <c r="N72" s="11"/>
      <c r="O72" s="11">
        <f>$B72</f>
        <v>68</v>
      </c>
      <c r="P72" s="11"/>
      <c r="Q72" s="6"/>
      <c r="R72" s="6"/>
      <c r="S72" s="11"/>
      <c r="U72" s="6"/>
      <c r="V72" s="6"/>
      <c r="W72" s="6"/>
      <c r="X72" s="6"/>
      <c r="Y72" s="6"/>
      <c r="Z72" s="6"/>
      <c r="AA72" s="6"/>
    </row>
    <row r="73" spans="1:27" ht="15" customHeight="1" x14ac:dyDescent="0.3">
      <c r="A73" s="41">
        <v>273</v>
      </c>
      <c r="B73" s="41">
        <v>69</v>
      </c>
      <c r="E73">
        <v>1111</v>
      </c>
      <c r="F73" s="54">
        <v>3.847222222222222E-2</v>
      </c>
      <c r="G73" s="40" t="s">
        <v>203</v>
      </c>
      <c r="H73" s="40" t="s">
        <v>204</v>
      </c>
      <c r="I73" s="41" t="s">
        <v>62</v>
      </c>
      <c r="J73" s="41" t="s">
        <v>47</v>
      </c>
      <c r="K73" s="41">
        <v>2</v>
      </c>
      <c r="L73" s="41" t="s">
        <v>26</v>
      </c>
      <c r="M73" s="11"/>
      <c r="N73" s="11">
        <f>$B73</f>
        <v>69</v>
      </c>
      <c r="O73" s="6"/>
      <c r="P73" s="6"/>
      <c r="Q73" s="6"/>
      <c r="R73" s="6"/>
      <c r="S73" s="11"/>
      <c r="U73" s="6"/>
      <c r="V73" s="6"/>
      <c r="W73" s="6"/>
      <c r="X73" s="6"/>
      <c r="Y73" s="6"/>
      <c r="Z73" s="6"/>
      <c r="AA73" s="6"/>
    </row>
    <row r="74" spans="1:27" ht="15" customHeight="1" x14ac:dyDescent="0.3">
      <c r="A74" s="41">
        <v>274</v>
      </c>
      <c r="B74" s="41">
        <v>70</v>
      </c>
      <c r="C74" s="1">
        <v>1</v>
      </c>
      <c r="E74">
        <v>1425</v>
      </c>
      <c r="F74" s="54">
        <v>3.8530092592592588E-2</v>
      </c>
      <c r="G74" s="40" t="s">
        <v>236</v>
      </c>
      <c r="H74" s="40" t="s">
        <v>237</v>
      </c>
      <c r="I74" s="41" t="s">
        <v>238</v>
      </c>
      <c r="J74" s="41" t="s">
        <v>25</v>
      </c>
      <c r="K74" s="41">
        <v>2</v>
      </c>
      <c r="L74" s="41" t="s">
        <v>26</v>
      </c>
      <c r="M74" s="11"/>
      <c r="N74" s="11"/>
      <c r="O74" s="11">
        <f>$B74</f>
        <v>70</v>
      </c>
      <c r="P74" s="11"/>
      <c r="Q74" s="6"/>
      <c r="R74" s="6"/>
      <c r="S74" s="6"/>
      <c r="U74" s="6"/>
      <c r="V74" s="6"/>
      <c r="W74" s="6"/>
      <c r="X74" s="6"/>
      <c r="Y74" s="6"/>
      <c r="Z74" s="6"/>
      <c r="AA74" s="6"/>
    </row>
    <row r="75" spans="1:27" ht="15" customHeight="1" x14ac:dyDescent="0.3">
      <c r="A75" s="41">
        <v>275</v>
      </c>
      <c r="B75" s="41">
        <v>71</v>
      </c>
      <c r="C75" s="41">
        <v>16</v>
      </c>
      <c r="D75" s="41">
        <v>45</v>
      </c>
      <c r="E75">
        <v>1115</v>
      </c>
      <c r="F75" s="54">
        <v>3.8541666666666669E-2</v>
      </c>
      <c r="G75" s="40" t="s">
        <v>316</v>
      </c>
      <c r="H75" s="40" t="s">
        <v>317</v>
      </c>
      <c r="I75" s="41" t="s">
        <v>250</v>
      </c>
      <c r="J75" s="41" t="s">
        <v>47</v>
      </c>
      <c r="K75" s="41">
        <v>2</v>
      </c>
      <c r="L75" s="41" t="s">
        <v>26</v>
      </c>
      <c r="M75" s="11"/>
      <c r="N75" s="11">
        <f>$B75</f>
        <v>71</v>
      </c>
      <c r="O75" s="11"/>
      <c r="P75" s="11"/>
      <c r="Q75" s="6"/>
      <c r="R75" s="6"/>
      <c r="S75" s="6"/>
      <c r="U75" s="6"/>
      <c r="V75" s="6">
        <f>$D75</f>
        <v>45</v>
      </c>
      <c r="W75" s="6"/>
      <c r="X75" s="6"/>
      <c r="Y75" s="6"/>
      <c r="Z75" s="6"/>
      <c r="AA75" s="6"/>
    </row>
    <row r="76" spans="1:27" ht="15" customHeight="1" x14ac:dyDescent="0.3">
      <c r="A76" s="41">
        <v>276</v>
      </c>
      <c r="B76" s="41">
        <v>72</v>
      </c>
      <c r="D76" s="41"/>
      <c r="E76">
        <v>887</v>
      </c>
      <c r="F76" s="54">
        <v>3.8611111111111117E-2</v>
      </c>
      <c r="G76" s="40" t="s">
        <v>205</v>
      </c>
      <c r="H76" s="40" t="s">
        <v>206</v>
      </c>
      <c r="I76" s="41" t="s">
        <v>62</v>
      </c>
      <c r="J76" s="41" t="s">
        <v>28</v>
      </c>
      <c r="K76" s="41">
        <v>2</v>
      </c>
      <c r="L76" s="41" t="s">
        <v>26</v>
      </c>
      <c r="M76" s="11"/>
      <c r="N76" s="6"/>
      <c r="O76" s="6"/>
      <c r="P76" s="11"/>
      <c r="Q76" s="6"/>
      <c r="R76" s="11"/>
      <c r="S76" s="11">
        <f>$B76</f>
        <v>72</v>
      </c>
      <c r="U76" s="6"/>
      <c r="V76" s="6"/>
      <c r="W76" s="6"/>
      <c r="X76" s="6"/>
      <c r="Y76" s="6"/>
      <c r="Z76" s="6"/>
      <c r="AA76" s="6"/>
    </row>
    <row r="77" spans="1:27" ht="15" customHeight="1" x14ac:dyDescent="0.3">
      <c r="A77" s="41">
        <v>277</v>
      </c>
      <c r="B77" s="41">
        <v>73</v>
      </c>
      <c r="D77" s="41"/>
      <c r="E77">
        <v>1060</v>
      </c>
      <c r="F77" s="54">
        <v>3.8645833333333338E-2</v>
      </c>
      <c r="G77" s="40" t="s">
        <v>207</v>
      </c>
      <c r="H77" s="40" t="s">
        <v>208</v>
      </c>
      <c r="I77" s="41" t="s">
        <v>62</v>
      </c>
      <c r="J77" s="41" t="s">
        <v>47</v>
      </c>
      <c r="K77" s="41">
        <v>2</v>
      </c>
      <c r="L77" s="41" t="s">
        <v>26</v>
      </c>
      <c r="M77" s="6"/>
      <c r="N77" s="11">
        <f>$B77</f>
        <v>73</v>
      </c>
      <c r="O77" s="11"/>
      <c r="P77" s="6"/>
      <c r="Q77" s="11"/>
      <c r="R77" s="6"/>
      <c r="S77" s="11"/>
      <c r="U77" s="6"/>
      <c r="V77" s="6"/>
      <c r="W77" s="6"/>
      <c r="X77" s="6"/>
      <c r="Y77" s="6"/>
      <c r="Z77" s="6"/>
      <c r="AA77" s="6"/>
    </row>
    <row r="78" spans="1:27" ht="15" customHeight="1" x14ac:dyDescent="0.3">
      <c r="A78" s="41">
        <v>278</v>
      </c>
      <c r="B78" s="41">
        <v>74</v>
      </c>
      <c r="C78" s="41">
        <v>17</v>
      </c>
      <c r="D78" s="41">
        <v>46</v>
      </c>
      <c r="E78">
        <v>1422</v>
      </c>
      <c r="F78" s="54">
        <v>3.8657407407407411E-2</v>
      </c>
      <c r="G78" s="40" t="s">
        <v>318</v>
      </c>
      <c r="H78" s="40" t="s">
        <v>319</v>
      </c>
      <c r="I78" s="41" t="s">
        <v>250</v>
      </c>
      <c r="J78" s="41" t="s">
        <v>25</v>
      </c>
      <c r="K78" s="41">
        <v>2</v>
      </c>
      <c r="L78" s="41" t="s">
        <v>26</v>
      </c>
      <c r="M78" s="6"/>
      <c r="N78" s="6"/>
      <c r="O78" s="11">
        <f>$B78</f>
        <v>74</v>
      </c>
      <c r="P78" s="11"/>
      <c r="Q78" s="6"/>
      <c r="R78" s="11"/>
      <c r="S78" s="6"/>
      <c r="U78" s="6"/>
      <c r="V78" s="6"/>
      <c r="W78" s="6">
        <f>$D78</f>
        <v>46</v>
      </c>
      <c r="X78" s="6"/>
      <c r="Y78" s="6"/>
      <c r="Z78" s="6"/>
      <c r="AA78" s="6"/>
    </row>
    <row r="79" spans="1:27" ht="15" customHeight="1" x14ac:dyDescent="0.3">
      <c r="A79" s="41">
        <v>280</v>
      </c>
      <c r="B79" s="41">
        <v>75</v>
      </c>
      <c r="C79" s="41">
        <v>21</v>
      </c>
      <c r="D79" s="41">
        <v>47</v>
      </c>
      <c r="E79">
        <v>1217</v>
      </c>
      <c r="F79" s="54">
        <v>3.8796296296296301E-2</v>
      </c>
      <c r="G79" s="40" t="s">
        <v>205</v>
      </c>
      <c r="H79" s="40" t="s">
        <v>320</v>
      </c>
      <c r="I79" s="41" t="s">
        <v>245</v>
      </c>
      <c r="J79" s="41" t="s">
        <v>24</v>
      </c>
      <c r="K79" s="41">
        <v>2</v>
      </c>
      <c r="L79" s="41" t="s">
        <v>26</v>
      </c>
      <c r="M79" s="6"/>
      <c r="N79" s="6"/>
      <c r="O79" s="6"/>
      <c r="P79" s="11">
        <f>$B79</f>
        <v>75</v>
      </c>
      <c r="Q79" s="11"/>
      <c r="R79" s="6"/>
      <c r="S79" s="11"/>
      <c r="U79" s="6"/>
      <c r="V79" s="6"/>
      <c r="W79" s="6"/>
      <c r="X79" s="6">
        <f>$D79</f>
        <v>47</v>
      </c>
      <c r="Y79" s="6"/>
      <c r="Z79" s="6"/>
      <c r="AA79" s="6"/>
    </row>
    <row r="80" spans="1:27" ht="15" customHeight="1" x14ac:dyDescent="0.3">
      <c r="A80" s="41">
        <v>286</v>
      </c>
      <c r="B80" s="41">
        <v>76</v>
      </c>
      <c r="C80" s="41">
        <v>22</v>
      </c>
      <c r="D80" s="41">
        <v>48</v>
      </c>
      <c r="E80">
        <v>1535</v>
      </c>
      <c r="F80" s="54">
        <v>3.920138888888889E-2</v>
      </c>
      <c r="G80" s="40" t="s">
        <v>321</v>
      </c>
      <c r="H80" s="40" t="s">
        <v>322</v>
      </c>
      <c r="I80" s="41" t="s">
        <v>245</v>
      </c>
      <c r="J80" s="41" t="s">
        <v>20</v>
      </c>
      <c r="K80" s="41">
        <v>2</v>
      </c>
      <c r="L80" s="41" t="s">
        <v>26</v>
      </c>
      <c r="M80" s="11"/>
      <c r="N80" s="11"/>
      <c r="O80" s="11"/>
      <c r="P80" s="11"/>
      <c r="Q80" s="11">
        <f>$B80</f>
        <v>76</v>
      </c>
      <c r="R80" s="6"/>
      <c r="S80" s="6"/>
      <c r="U80" s="6"/>
      <c r="V80" s="6"/>
      <c r="W80" s="6"/>
      <c r="X80" s="6"/>
      <c r="Y80" s="6">
        <f>$D80</f>
        <v>48</v>
      </c>
      <c r="Z80" s="6"/>
      <c r="AA80" s="6"/>
    </row>
    <row r="81" spans="1:27" ht="15" customHeight="1" x14ac:dyDescent="0.3">
      <c r="A81" s="41">
        <v>287</v>
      </c>
      <c r="B81" s="41">
        <v>77</v>
      </c>
      <c r="C81" s="41">
        <v>10</v>
      </c>
      <c r="D81" s="41">
        <v>49</v>
      </c>
      <c r="E81">
        <v>1465</v>
      </c>
      <c r="F81" s="54">
        <v>3.923611111111111E-2</v>
      </c>
      <c r="G81" s="40" t="s">
        <v>323</v>
      </c>
      <c r="H81" s="40" t="s">
        <v>324</v>
      </c>
      <c r="I81" s="41" t="s">
        <v>248</v>
      </c>
      <c r="J81" s="41" t="s">
        <v>20</v>
      </c>
      <c r="K81" s="41">
        <v>2</v>
      </c>
      <c r="L81" s="41" t="s">
        <v>26</v>
      </c>
      <c r="M81" s="6"/>
      <c r="N81" s="11"/>
      <c r="O81" s="11"/>
      <c r="P81" s="6"/>
      <c r="Q81" s="11">
        <f>$B81</f>
        <v>77</v>
      </c>
      <c r="R81" s="6"/>
      <c r="S81" s="6"/>
      <c r="U81" s="6"/>
      <c r="V81" s="6"/>
      <c r="W81" s="6"/>
      <c r="X81" s="6"/>
      <c r="Y81" s="6">
        <f>$D81</f>
        <v>49</v>
      </c>
      <c r="Z81" s="6"/>
      <c r="AA81" s="6"/>
    </row>
    <row r="82" spans="1:27" ht="15" customHeight="1" x14ac:dyDescent="0.3">
      <c r="A82" s="41">
        <v>288</v>
      </c>
      <c r="B82" s="41">
        <v>78</v>
      </c>
      <c r="C82" s="41">
        <v>18</v>
      </c>
      <c r="D82" s="41">
        <v>50</v>
      </c>
      <c r="E82">
        <v>1008</v>
      </c>
      <c r="F82" s="54">
        <v>3.9386574074074074E-2</v>
      </c>
      <c r="G82" s="40" t="s">
        <v>325</v>
      </c>
      <c r="H82" s="40" t="s">
        <v>326</v>
      </c>
      <c r="I82" s="41" t="s">
        <v>250</v>
      </c>
      <c r="J82" s="41" t="s">
        <v>48</v>
      </c>
      <c r="K82" s="41">
        <v>2</v>
      </c>
      <c r="L82" s="41" t="s">
        <v>26</v>
      </c>
      <c r="M82" s="11"/>
      <c r="N82" s="6"/>
      <c r="O82" s="11"/>
      <c r="P82" s="11"/>
      <c r="Q82" s="6"/>
      <c r="R82" s="11">
        <f>$B82</f>
        <v>78</v>
      </c>
      <c r="S82" s="6"/>
      <c r="U82" s="6"/>
      <c r="V82" s="6"/>
      <c r="W82" s="6"/>
      <c r="X82" s="6"/>
      <c r="Y82" s="6"/>
      <c r="Z82" s="6">
        <f>$D82</f>
        <v>50</v>
      </c>
      <c r="AA82" s="6"/>
    </row>
    <row r="83" spans="1:27" ht="15" customHeight="1" x14ac:dyDescent="0.3">
      <c r="A83" s="41">
        <v>289</v>
      </c>
      <c r="B83" s="41">
        <v>79</v>
      </c>
      <c r="C83" s="41">
        <v>23</v>
      </c>
      <c r="D83" s="41">
        <v>51</v>
      </c>
      <c r="E83">
        <v>1193</v>
      </c>
      <c r="F83" s="54">
        <v>3.9421296296296295E-2</v>
      </c>
      <c r="G83" s="40" t="s">
        <v>327</v>
      </c>
      <c r="H83" s="40" t="s">
        <v>66</v>
      </c>
      <c r="I83" s="41" t="s">
        <v>245</v>
      </c>
      <c r="J83" s="41" t="s">
        <v>24</v>
      </c>
      <c r="K83" s="41">
        <v>2</v>
      </c>
      <c r="L83" s="41" t="s">
        <v>26</v>
      </c>
      <c r="M83" s="11"/>
      <c r="N83" s="6"/>
      <c r="O83" s="11"/>
      <c r="P83" s="11">
        <f>$B83</f>
        <v>79</v>
      </c>
      <c r="Q83" s="6"/>
      <c r="R83" s="11"/>
      <c r="S83" s="6"/>
      <c r="U83" s="6"/>
      <c r="V83" s="6"/>
      <c r="W83" s="6"/>
      <c r="X83" s="6">
        <f>$D83</f>
        <v>51</v>
      </c>
      <c r="Y83" s="6"/>
      <c r="Z83" s="6"/>
      <c r="AA83" s="6"/>
    </row>
    <row r="84" spans="1:27" ht="15" customHeight="1" x14ac:dyDescent="0.3">
      <c r="A84" s="41">
        <v>290</v>
      </c>
      <c r="B84" s="41">
        <v>80</v>
      </c>
      <c r="C84" s="41">
        <v>19</v>
      </c>
      <c r="D84" s="41">
        <v>52</v>
      </c>
      <c r="E84">
        <v>1173</v>
      </c>
      <c r="F84" s="54">
        <v>3.9432870370370368E-2</v>
      </c>
      <c r="G84" s="40" t="s">
        <v>243</v>
      </c>
      <c r="H84" s="40" t="s">
        <v>328</v>
      </c>
      <c r="I84" s="41" t="s">
        <v>250</v>
      </c>
      <c r="J84" s="41" t="s">
        <v>24</v>
      </c>
      <c r="K84" s="41">
        <v>2</v>
      </c>
      <c r="L84" s="41" t="s">
        <v>26</v>
      </c>
      <c r="M84" s="6"/>
      <c r="N84" s="6"/>
      <c r="O84" s="11"/>
      <c r="P84" s="11">
        <f>$B84</f>
        <v>80</v>
      </c>
      <c r="Q84" s="11"/>
      <c r="R84" s="6"/>
      <c r="S84" s="6"/>
      <c r="U84" s="6"/>
      <c r="V84" s="6"/>
      <c r="W84" s="6"/>
      <c r="X84" s="6">
        <f>$D84</f>
        <v>52</v>
      </c>
      <c r="Y84" s="6"/>
      <c r="Z84" s="6"/>
      <c r="AA84" s="6"/>
    </row>
    <row r="85" spans="1:27" ht="15" customHeight="1" x14ac:dyDescent="0.3">
      <c r="A85" s="41">
        <v>297</v>
      </c>
      <c r="B85" s="41">
        <v>81</v>
      </c>
      <c r="C85" s="41">
        <v>20</v>
      </c>
      <c r="D85" s="41">
        <v>53</v>
      </c>
      <c r="E85">
        <v>1226</v>
      </c>
      <c r="F85" s="54">
        <v>4.0023148148148148E-2</v>
      </c>
      <c r="G85" s="40" t="s">
        <v>329</v>
      </c>
      <c r="H85" s="40" t="s">
        <v>330</v>
      </c>
      <c r="I85" s="41" t="s">
        <v>250</v>
      </c>
      <c r="J85" s="41" t="s">
        <v>24</v>
      </c>
      <c r="K85" s="41">
        <v>2</v>
      </c>
      <c r="L85" s="41" t="s">
        <v>26</v>
      </c>
      <c r="M85" s="6"/>
      <c r="N85" s="6"/>
      <c r="O85" s="11"/>
      <c r="P85" s="11">
        <f>$B85</f>
        <v>81</v>
      </c>
      <c r="Q85" s="11"/>
      <c r="R85" s="6"/>
      <c r="S85" s="11"/>
      <c r="U85" s="6"/>
      <c r="V85" s="6"/>
      <c r="W85" s="6"/>
      <c r="X85" s="6">
        <f>$D85</f>
        <v>53</v>
      </c>
      <c r="Y85" s="6"/>
      <c r="Z85" s="6"/>
      <c r="AA85" s="6"/>
    </row>
    <row r="86" spans="1:27" ht="15" customHeight="1" x14ac:dyDescent="0.3">
      <c r="A86" s="41">
        <v>299</v>
      </c>
      <c r="B86" s="41">
        <v>82</v>
      </c>
      <c r="D86" s="41"/>
      <c r="E86">
        <v>1129</v>
      </c>
      <c r="F86" s="54">
        <v>4.0138888888888884E-2</v>
      </c>
      <c r="G86" s="40" t="s">
        <v>214</v>
      </c>
      <c r="H86" s="40" t="s">
        <v>215</v>
      </c>
      <c r="I86" s="41" t="s">
        <v>62</v>
      </c>
      <c r="J86" s="41" t="s">
        <v>47</v>
      </c>
      <c r="K86" s="41">
        <v>2</v>
      </c>
      <c r="L86" s="41" t="s">
        <v>26</v>
      </c>
      <c r="M86" s="11"/>
      <c r="N86" s="11">
        <f>$B86</f>
        <v>82</v>
      </c>
      <c r="O86" s="11"/>
      <c r="P86" s="6"/>
      <c r="Q86" s="6"/>
      <c r="R86" s="11"/>
      <c r="S86" s="6"/>
      <c r="U86" s="6"/>
      <c r="V86" s="6"/>
      <c r="W86" s="6"/>
      <c r="X86" s="6"/>
      <c r="Y86" s="6"/>
      <c r="Z86" s="6"/>
      <c r="AA86" s="6"/>
    </row>
    <row r="87" spans="1:27" ht="15" customHeight="1" x14ac:dyDescent="0.3">
      <c r="A87" s="41">
        <v>300</v>
      </c>
      <c r="B87" s="41">
        <v>83</v>
      </c>
      <c r="C87" s="41">
        <v>11</v>
      </c>
      <c r="D87" s="41">
        <v>54</v>
      </c>
      <c r="E87">
        <v>2276</v>
      </c>
      <c r="F87" s="54">
        <v>4.0185185185185185E-2</v>
      </c>
      <c r="G87" s="40" t="s">
        <v>316</v>
      </c>
      <c r="H87" s="40" t="s">
        <v>331</v>
      </c>
      <c r="I87" s="41" t="s">
        <v>248</v>
      </c>
      <c r="J87" s="41" t="s">
        <v>47</v>
      </c>
      <c r="K87" s="41">
        <v>2</v>
      </c>
      <c r="L87" s="41" t="s">
        <v>26</v>
      </c>
      <c r="M87" s="6"/>
      <c r="N87" s="11">
        <f>$B87</f>
        <v>83</v>
      </c>
      <c r="O87" s="11"/>
      <c r="P87" s="11"/>
      <c r="Q87" s="11"/>
      <c r="R87" s="11"/>
      <c r="S87" s="6"/>
      <c r="U87" s="6"/>
      <c r="V87" s="6">
        <f>$D87</f>
        <v>54</v>
      </c>
      <c r="W87" s="6"/>
      <c r="X87" s="6"/>
      <c r="Y87" s="6"/>
      <c r="Z87" s="6"/>
      <c r="AA87" s="6"/>
    </row>
    <row r="88" spans="1:27" ht="15" customHeight="1" x14ac:dyDescent="0.3">
      <c r="A88" s="41">
        <v>302</v>
      </c>
      <c r="B88" s="41">
        <v>84</v>
      </c>
      <c r="C88" s="41">
        <v>24</v>
      </c>
      <c r="D88" s="41">
        <v>55</v>
      </c>
      <c r="E88">
        <v>1428</v>
      </c>
      <c r="F88" s="54">
        <v>4.0254629629629633E-2</v>
      </c>
      <c r="G88" s="40" t="s">
        <v>263</v>
      </c>
      <c r="H88" s="40" t="s">
        <v>332</v>
      </c>
      <c r="I88" s="41" t="s">
        <v>245</v>
      </c>
      <c r="J88" s="41" t="s">
        <v>25</v>
      </c>
      <c r="K88" s="41">
        <v>2</v>
      </c>
      <c r="L88" s="41" t="s">
        <v>26</v>
      </c>
      <c r="M88" s="6"/>
      <c r="N88" s="11"/>
      <c r="O88" s="11">
        <f>$B88</f>
        <v>84</v>
      </c>
      <c r="P88" s="11"/>
      <c r="Q88" s="11"/>
      <c r="R88" s="11"/>
      <c r="S88" s="6"/>
      <c r="U88" s="6"/>
      <c r="V88" s="6"/>
      <c r="W88" s="6">
        <f>$D88</f>
        <v>55</v>
      </c>
      <c r="X88" s="6"/>
      <c r="Y88" s="6"/>
      <c r="Z88" s="6"/>
      <c r="AA88" s="6"/>
    </row>
    <row r="89" spans="1:27" ht="15" customHeight="1" x14ac:dyDescent="0.3">
      <c r="A89" s="41">
        <v>303</v>
      </c>
      <c r="B89" s="41">
        <v>85</v>
      </c>
      <c r="C89" s="41">
        <v>12</v>
      </c>
      <c r="D89" s="41">
        <v>56</v>
      </c>
      <c r="E89">
        <v>885</v>
      </c>
      <c r="F89" s="54">
        <v>4.0312500000000001E-2</v>
      </c>
      <c r="G89" s="40" t="s">
        <v>333</v>
      </c>
      <c r="H89" s="40" t="s">
        <v>334</v>
      </c>
      <c r="I89" s="41" t="s">
        <v>248</v>
      </c>
      <c r="J89" s="41" t="s">
        <v>28</v>
      </c>
      <c r="K89" s="41">
        <v>2</v>
      </c>
      <c r="L89" s="41" t="s">
        <v>26</v>
      </c>
      <c r="M89" s="6"/>
      <c r="N89" s="6"/>
      <c r="O89" s="11"/>
      <c r="P89" s="11"/>
      <c r="Q89" s="11"/>
      <c r="R89" s="6"/>
      <c r="S89" s="11">
        <f>$B89</f>
        <v>85</v>
      </c>
      <c r="U89" s="6"/>
      <c r="V89" s="6"/>
      <c r="W89" s="6"/>
      <c r="X89" s="6"/>
      <c r="Y89" s="6"/>
      <c r="Z89" s="6"/>
      <c r="AA89" s="6">
        <f>$D89</f>
        <v>56</v>
      </c>
    </row>
    <row r="90" spans="1:27" ht="15" customHeight="1" x14ac:dyDescent="0.3">
      <c r="A90" s="41">
        <v>305</v>
      </c>
      <c r="B90" s="41">
        <v>86</v>
      </c>
      <c r="C90" s="41">
        <v>1</v>
      </c>
      <c r="D90" s="41">
        <v>57</v>
      </c>
      <c r="E90">
        <v>1206</v>
      </c>
      <c r="F90" s="54">
        <v>4.0462962962962958E-2</v>
      </c>
      <c r="G90" s="40" t="s">
        <v>335</v>
      </c>
      <c r="H90" s="40" t="s">
        <v>336</v>
      </c>
      <c r="I90" s="41" t="s">
        <v>337</v>
      </c>
      <c r="J90" s="41" t="s">
        <v>24</v>
      </c>
      <c r="K90" s="41">
        <v>2</v>
      </c>
      <c r="L90" s="41" t="s">
        <v>26</v>
      </c>
      <c r="M90" s="6"/>
      <c r="N90" s="11"/>
      <c r="O90" s="6"/>
      <c r="P90" s="11">
        <f>$B90</f>
        <v>86</v>
      </c>
      <c r="Q90" s="6"/>
      <c r="R90" s="6"/>
      <c r="S90" s="6"/>
      <c r="U90" s="6"/>
      <c r="V90" s="6"/>
      <c r="W90" s="6"/>
      <c r="X90" s="6">
        <f>$D90</f>
        <v>57</v>
      </c>
      <c r="Y90" s="6"/>
      <c r="Z90" s="6"/>
      <c r="AA90" s="6"/>
    </row>
    <row r="91" spans="1:27" ht="15" customHeight="1" x14ac:dyDescent="0.3">
      <c r="A91" s="41">
        <v>306</v>
      </c>
      <c r="B91" s="41">
        <v>87</v>
      </c>
      <c r="C91" s="41">
        <v>13</v>
      </c>
      <c r="D91" s="41">
        <v>58</v>
      </c>
      <c r="E91">
        <v>1154</v>
      </c>
      <c r="F91" s="54">
        <v>4.0474537037037038E-2</v>
      </c>
      <c r="G91" s="40" t="s">
        <v>321</v>
      </c>
      <c r="H91" s="40" t="s">
        <v>338</v>
      </c>
      <c r="I91" s="41" t="s">
        <v>248</v>
      </c>
      <c r="J91" s="41" t="s">
        <v>24</v>
      </c>
      <c r="K91" s="41">
        <v>2</v>
      </c>
      <c r="L91" s="41" t="s">
        <v>26</v>
      </c>
      <c r="M91" s="6"/>
      <c r="N91" s="11"/>
      <c r="O91" s="6"/>
      <c r="P91" s="11">
        <f>$B91</f>
        <v>87</v>
      </c>
      <c r="Q91" s="11"/>
      <c r="R91" s="11"/>
      <c r="S91" s="6"/>
      <c r="U91" s="6"/>
      <c r="V91" s="6"/>
      <c r="W91" s="6"/>
      <c r="X91" s="6">
        <f>$D91</f>
        <v>58</v>
      </c>
      <c r="Y91" s="6"/>
      <c r="Z91" s="6"/>
      <c r="AA91" s="6"/>
    </row>
    <row r="92" spans="1:27" ht="15" customHeight="1" x14ac:dyDescent="0.3">
      <c r="A92" s="41">
        <v>309</v>
      </c>
      <c r="B92" s="41">
        <v>88</v>
      </c>
      <c r="C92" s="41">
        <v>2</v>
      </c>
      <c r="D92" s="41">
        <v>59</v>
      </c>
      <c r="E92">
        <v>871</v>
      </c>
      <c r="F92" s="54">
        <v>4.0636574074074075E-2</v>
      </c>
      <c r="G92" s="40" t="s">
        <v>339</v>
      </c>
      <c r="H92" s="40" t="s">
        <v>340</v>
      </c>
      <c r="I92" s="41" t="s">
        <v>337</v>
      </c>
      <c r="J92" s="41" t="s">
        <v>28</v>
      </c>
      <c r="K92" s="41">
        <v>2</v>
      </c>
      <c r="L92" s="41" t="s">
        <v>26</v>
      </c>
      <c r="M92" s="11"/>
      <c r="N92" s="6"/>
      <c r="O92" s="11"/>
      <c r="P92" s="11"/>
      <c r="Q92" s="11"/>
      <c r="R92" s="11"/>
      <c r="S92" s="11">
        <f>$B92</f>
        <v>88</v>
      </c>
      <c r="U92" s="6"/>
      <c r="V92" s="6"/>
      <c r="W92" s="6"/>
      <c r="X92" s="6"/>
      <c r="Y92" s="6"/>
      <c r="Z92" s="6"/>
      <c r="AA92" s="6">
        <f>$D92</f>
        <v>59</v>
      </c>
    </row>
    <row r="93" spans="1:27" ht="15" customHeight="1" x14ac:dyDescent="0.3">
      <c r="A93" s="41">
        <v>311</v>
      </c>
      <c r="B93" s="41">
        <v>89</v>
      </c>
      <c r="D93" s="41"/>
      <c r="E93">
        <v>1486</v>
      </c>
      <c r="F93" s="54">
        <v>4.071759259259259E-2</v>
      </c>
      <c r="G93" s="40" t="s">
        <v>220</v>
      </c>
      <c r="H93" s="40" t="s">
        <v>221</v>
      </c>
      <c r="I93" s="41" t="s">
        <v>62</v>
      </c>
      <c r="J93" s="41" t="s">
        <v>20</v>
      </c>
      <c r="K93" s="41">
        <v>2</v>
      </c>
      <c r="L93" s="41" t="s">
        <v>26</v>
      </c>
      <c r="M93" s="11"/>
      <c r="N93" s="11"/>
      <c r="O93" s="11"/>
      <c r="P93" s="11"/>
      <c r="Q93" s="11">
        <f>$B93</f>
        <v>89</v>
      </c>
      <c r="R93" s="11"/>
      <c r="S93" s="6"/>
      <c r="U93" s="6"/>
      <c r="V93" s="6"/>
      <c r="W93" s="6"/>
      <c r="X93" s="6"/>
      <c r="Y93" s="6"/>
      <c r="Z93" s="6"/>
      <c r="AA93" s="6"/>
    </row>
    <row r="94" spans="1:27" ht="15" customHeight="1" x14ac:dyDescent="0.3">
      <c r="A94" s="41">
        <v>312</v>
      </c>
      <c r="B94" s="41">
        <v>90</v>
      </c>
      <c r="C94" s="41">
        <v>21</v>
      </c>
      <c r="D94" s="41">
        <v>60</v>
      </c>
      <c r="E94">
        <v>1141</v>
      </c>
      <c r="F94" s="54">
        <v>4.072916666666667E-2</v>
      </c>
      <c r="G94" s="40" t="s">
        <v>341</v>
      </c>
      <c r="H94" s="40" t="s">
        <v>342</v>
      </c>
      <c r="I94" s="41" t="s">
        <v>250</v>
      </c>
      <c r="J94" s="41" t="s">
        <v>47</v>
      </c>
      <c r="K94" s="41">
        <v>2</v>
      </c>
      <c r="L94" s="41" t="s">
        <v>26</v>
      </c>
      <c r="M94" s="6"/>
      <c r="N94" s="11">
        <f>$B94</f>
        <v>90</v>
      </c>
      <c r="O94" s="6"/>
      <c r="P94" s="6"/>
      <c r="Q94" s="11"/>
      <c r="R94" s="11"/>
      <c r="S94" s="6"/>
      <c r="U94" s="6"/>
      <c r="V94" s="6">
        <f>$D94</f>
        <v>60</v>
      </c>
      <c r="W94" s="6"/>
      <c r="X94" s="6"/>
      <c r="Y94" s="6"/>
      <c r="Z94" s="6"/>
      <c r="AA94" s="6"/>
    </row>
    <row r="95" spans="1:27" ht="15" customHeight="1" x14ac:dyDescent="0.3">
      <c r="A95" s="41">
        <v>314</v>
      </c>
      <c r="B95" s="41">
        <v>91</v>
      </c>
      <c r="C95" s="41">
        <v>3</v>
      </c>
      <c r="D95" s="41">
        <v>61</v>
      </c>
      <c r="E95">
        <v>1186</v>
      </c>
      <c r="F95" s="54">
        <v>4.0925925925925928E-2</v>
      </c>
      <c r="G95" s="40" t="s">
        <v>343</v>
      </c>
      <c r="H95" s="40" t="s">
        <v>344</v>
      </c>
      <c r="I95" s="41" t="s">
        <v>337</v>
      </c>
      <c r="J95" s="41" t="s">
        <v>24</v>
      </c>
      <c r="K95" s="41">
        <v>2</v>
      </c>
      <c r="L95" s="41" t="s">
        <v>26</v>
      </c>
      <c r="M95" s="11"/>
      <c r="N95" s="11"/>
      <c r="O95" s="6"/>
      <c r="P95" s="11">
        <f>$B95</f>
        <v>91</v>
      </c>
      <c r="Q95" s="6"/>
      <c r="R95" s="6"/>
      <c r="S95" s="6"/>
      <c r="U95" s="6"/>
      <c r="V95" s="6"/>
      <c r="W95" s="6"/>
      <c r="X95" s="6">
        <f>$D95</f>
        <v>61</v>
      </c>
      <c r="Y95" s="6"/>
      <c r="Z95" s="6"/>
      <c r="AA95" s="6"/>
    </row>
    <row r="96" spans="1:27" ht="15" customHeight="1" x14ac:dyDescent="0.3">
      <c r="A96" s="41">
        <v>315</v>
      </c>
      <c r="B96" s="41">
        <v>92</v>
      </c>
      <c r="D96" s="41"/>
      <c r="E96">
        <v>1369</v>
      </c>
      <c r="F96" s="54">
        <v>4.0983796296296296E-2</v>
      </c>
      <c r="G96" s="40" t="s">
        <v>195</v>
      </c>
      <c r="H96" s="40" t="s">
        <v>206</v>
      </c>
      <c r="I96" s="41" t="s">
        <v>62</v>
      </c>
      <c r="J96" s="41" t="s">
        <v>18</v>
      </c>
      <c r="K96" s="41">
        <v>2</v>
      </c>
      <c r="L96" s="41" t="s">
        <v>26</v>
      </c>
      <c r="M96" s="11">
        <f>$B96</f>
        <v>92</v>
      </c>
      <c r="N96" s="11"/>
      <c r="O96" s="11"/>
      <c r="P96" s="11"/>
      <c r="Q96" s="6"/>
      <c r="R96" s="11"/>
      <c r="S96" s="11"/>
      <c r="U96" s="6"/>
      <c r="V96" s="6"/>
      <c r="W96" s="6"/>
      <c r="X96" s="6"/>
      <c r="Y96" s="6"/>
      <c r="Z96" s="6"/>
      <c r="AA96" s="6"/>
    </row>
    <row r="97" spans="1:27" ht="15" customHeight="1" x14ac:dyDescent="0.3">
      <c r="A97" s="41">
        <v>317</v>
      </c>
      <c r="B97" s="41">
        <v>93</v>
      </c>
      <c r="C97" s="41">
        <v>25</v>
      </c>
      <c r="D97" s="41">
        <v>62</v>
      </c>
      <c r="E97">
        <v>1546</v>
      </c>
      <c r="F97" s="54">
        <v>4.1319444444444443E-2</v>
      </c>
      <c r="G97" s="40" t="s">
        <v>345</v>
      </c>
      <c r="H97" s="40" t="s">
        <v>346</v>
      </c>
      <c r="I97" s="41" t="s">
        <v>245</v>
      </c>
      <c r="J97" s="41" t="s">
        <v>20</v>
      </c>
      <c r="K97" s="41">
        <v>2</v>
      </c>
      <c r="L97" s="41" t="s">
        <v>26</v>
      </c>
      <c r="M97" s="11"/>
      <c r="N97" s="6"/>
      <c r="O97" s="11"/>
      <c r="P97" s="6"/>
      <c r="Q97" s="11">
        <f>$B97</f>
        <v>93</v>
      </c>
      <c r="R97" s="11"/>
      <c r="S97" s="11"/>
      <c r="U97" s="6"/>
      <c r="V97" s="6"/>
      <c r="W97" s="6"/>
      <c r="X97" s="6"/>
      <c r="Y97" s="6">
        <f>$D97</f>
        <v>62</v>
      </c>
      <c r="Z97" s="6"/>
      <c r="AA97" s="6"/>
    </row>
    <row r="98" spans="1:27" ht="15" customHeight="1" x14ac:dyDescent="0.3">
      <c r="A98" s="41">
        <v>319</v>
      </c>
      <c r="B98" s="41">
        <v>94</v>
      </c>
      <c r="C98" s="41">
        <v>22</v>
      </c>
      <c r="D98" s="41">
        <v>63</v>
      </c>
      <c r="E98">
        <v>1438</v>
      </c>
      <c r="F98" s="54">
        <v>4.1423611111111112E-2</v>
      </c>
      <c r="G98" s="40" t="s">
        <v>347</v>
      </c>
      <c r="H98" s="40" t="s">
        <v>107</v>
      </c>
      <c r="I98" s="41" t="s">
        <v>250</v>
      </c>
      <c r="J98" s="41" t="s">
        <v>25</v>
      </c>
      <c r="K98" s="41">
        <v>2</v>
      </c>
      <c r="L98" s="41" t="s">
        <v>26</v>
      </c>
      <c r="M98" s="6"/>
      <c r="N98" s="6"/>
      <c r="O98" s="11">
        <f>$B98</f>
        <v>94</v>
      </c>
      <c r="P98" s="6"/>
      <c r="Q98" s="11"/>
      <c r="R98" s="6"/>
      <c r="S98" s="6"/>
      <c r="U98" s="6"/>
      <c r="V98" s="6"/>
      <c r="W98" s="6">
        <f>$D98</f>
        <v>63</v>
      </c>
      <c r="X98" s="6"/>
      <c r="Y98" s="6"/>
      <c r="Z98" s="6"/>
      <c r="AA98" s="6"/>
    </row>
    <row r="99" spans="1:27" ht="15" customHeight="1" x14ac:dyDescent="0.3">
      <c r="A99" s="41">
        <v>320</v>
      </c>
      <c r="B99" s="41">
        <v>95</v>
      </c>
      <c r="C99" s="41">
        <v>26</v>
      </c>
      <c r="D99" s="41">
        <v>64</v>
      </c>
      <c r="E99">
        <v>1171</v>
      </c>
      <c r="F99" s="54">
        <v>4.1458333333333333E-2</v>
      </c>
      <c r="G99" s="40" t="s">
        <v>348</v>
      </c>
      <c r="H99" s="40" t="s">
        <v>349</v>
      </c>
      <c r="I99" s="41" t="s">
        <v>245</v>
      </c>
      <c r="J99" s="41" t="s">
        <v>24</v>
      </c>
      <c r="K99" s="41">
        <v>2</v>
      </c>
      <c r="L99" s="41" t="s">
        <v>26</v>
      </c>
      <c r="M99" s="6"/>
      <c r="N99" s="11"/>
      <c r="O99" s="6"/>
      <c r="P99" s="11">
        <f>$B99</f>
        <v>95</v>
      </c>
      <c r="Q99" s="6"/>
      <c r="R99" s="6"/>
      <c r="S99" s="6"/>
      <c r="U99" s="6"/>
      <c r="V99" s="6"/>
      <c r="W99" s="6"/>
      <c r="X99" s="6">
        <f>$D99</f>
        <v>64</v>
      </c>
      <c r="Y99" s="6"/>
      <c r="Z99" s="6"/>
      <c r="AA99" s="6"/>
    </row>
    <row r="100" spans="1:27" ht="15" customHeight="1" x14ac:dyDescent="0.3">
      <c r="A100" s="41">
        <v>321</v>
      </c>
      <c r="B100" s="41">
        <v>96</v>
      </c>
      <c r="C100" s="41">
        <v>14</v>
      </c>
      <c r="D100" s="41">
        <v>65</v>
      </c>
      <c r="E100">
        <v>1323</v>
      </c>
      <c r="F100" s="54">
        <v>4.1516203703703701E-2</v>
      </c>
      <c r="G100" s="40" t="s">
        <v>350</v>
      </c>
      <c r="H100" s="40" t="s">
        <v>351</v>
      </c>
      <c r="I100" s="41" t="s">
        <v>248</v>
      </c>
      <c r="J100" s="41" t="s">
        <v>18</v>
      </c>
      <c r="K100" s="41">
        <v>2</v>
      </c>
      <c r="L100" s="41" t="s">
        <v>26</v>
      </c>
      <c r="M100" s="11">
        <f>$B100</f>
        <v>96</v>
      </c>
      <c r="N100" s="11"/>
      <c r="O100" s="11"/>
      <c r="P100" s="11"/>
      <c r="Q100" s="11"/>
      <c r="R100" s="11"/>
      <c r="S100" s="6"/>
      <c r="U100" s="6">
        <f>$D100</f>
        <v>65</v>
      </c>
      <c r="V100" s="6"/>
      <c r="W100" s="6"/>
      <c r="X100" s="6"/>
      <c r="Y100" s="6"/>
      <c r="Z100" s="6"/>
      <c r="AA100" s="6"/>
    </row>
    <row r="101" spans="1:27" ht="15" customHeight="1" x14ac:dyDescent="0.3">
      <c r="A101" s="41">
        <v>323</v>
      </c>
      <c r="B101" s="41">
        <v>97</v>
      </c>
      <c r="C101" s="41">
        <v>23</v>
      </c>
      <c r="D101" s="41">
        <v>66</v>
      </c>
      <c r="E101">
        <v>1475</v>
      </c>
      <c r="F101" s="55">
        <v>4.1840277777777775E-2</v>
      </c>
      <c r="G101" s="40" t="s">
        <v>352</v>
      </c>
      <c r="H101" s="40" t="s">
        <v>353</v>
      </c>
      <c r="I101" s="41" t="s">
        <v>250</v>
      </c>
      <c r="J101" s="41" t="s">
        <v>20</v>
      </c>
      <c r="K101" s="41">
        <v>2</v>
      </c>
      <c r="L101" s="41" t="s">
        <v>26</v>
      </c>
      <c r="M101" s="11"/>
      <c r="N101" s="6"/>
      <c r="O101" s="6"/>
      <c r="P101" s="6"/>
      <c r="Q101" s="11">
        <f>$B101</f>
        <v>97</v>
      </c>
      <c r="R101" s="11"/>
      <c r="S101" s="6"/>
      <c r="U101" s="6"/>
      <c r="V101" s="6"/>
      <c r="W101" s="6"/>
      <c r="X101" s="6"/>
      <c r="Y101" s="6">
        <f>$D101</f>
        <v>66</v>
      </c>
      <c r="Z101" s="6"/>
      <c r="AA101" s="6"/>
    </row>
    <row r="102" spans="1:27" ht="15" customHeight="1" x14ac:dyDescent="0.3">
      <c r="A102" s="41">
        <v>326</v>
      </c>
      <c r="B102" s="41">
        <v>98</v>
      </c>
      <c r="C102" s="41">
        <v>27</v>
      </c>
      <c r="D102" s="41">
        <v>67</v>
      </c>
      <c r="E102">
        <v>1453</v>
      </c>
      <c r="F102" s="55">
        <v>4.2268518518518518E-2</v>
      </c>
      <c r="G102" s="56" t="s">
        <v>603</v>
      </c>
      <c r="H102" s="56" t="s">
        <v>604</v>
      </c>
      <c r="I102" s="57" t="s">
        <v>245</v>
      </c>
      <c r="J102" s="57" t="s">
        <v>25</v>
      </c>
      <c r="K102" s="57">
        <v>2</v>
      </c>
      <c r="L102" s="57" t="s">
        <v>26</v>
      </c>
      <c r="M102" s="6"/>
      <c r="N102" s="6"/>
      <c r="O102" s="11">
        <f>$B102</f>
        <v>98</v>
      </c>
      <c r="P102" s="6"/>
      <c r="Q102" s="11"/>
      <c r="R102" s="6"/>
      <c r="S102" s="11"/>
      <c r="U102" s="6"/>
      <c r="V102" s="6"/>
      <c r="W102" s="6">
        <f>$D102</f>
        <v>67</v>
      </c>
      <c r="X102" s="6"/>
      <c r="Y102" s="6"/>
      <c r="Z102" s="6"/>
      <c r="AA102" s="6"/>
    </row>
    <row r="103" spans="1:27" ht="15" customHeight="1" x14ac:dyDescent="0.3">
      <c r="A103" s="41">
        <v>328</v>
      </c>
      <c r="B103" s="41">
        <v>99</v>
      </c>
      <c r="C103" s="41">
        <v>24</v>
      </c>
      <c r="D103" s="41">
        <v>68</v>
      </c>
      <c r="E103">
        <v>1533</v>
      </c>
      <c r="F103" s="55">
        <v>4.2407407407407408E-2</v>
      </c>
      <c r="G103" s="40" t="s">
        <v>354</v>
      </c>
      <c r="H103" s="40" t="s">
        <v>355</v>
      </c>
      <c r="I103" s="41" t="s">
        <v>250</v>
      </c>
      <c r="J103" s="41" t="s">
        <v>20</v>
      </c>
      <c r="K103" s="41">
        <v>2</v>
      </c>
      <c r="L103" s="41" t="s">
        <v>26</v>
      </c>
      <c r="M103" s="6"/>
      <c r="N103" s="11"/>
      <c r="O103" s="11"/>
      <c r="P103" s="11"/>
      <c r="Q103" s="11">
        <f>$B103</f>
        <v>99</v>
      </c>
      <c r="R103" s="6"/>
      <c r="S103" s="6"/>
      <c r="U103" s="6"/>
      <c r="V103" s="6"/>
      <c r="W103" s="6"/>
      <c r="X103" s="6"/>
      <c r="Y103" s="6">
        <f>$D103</f>
        <v>68</v>
      </c>
      <c r="Z103" s="6"/>
      <c r="AA103" s="6"/>
    </row>
    <row r="104" spans="1:27" ht="15" customHeight="1" x14ac:dyDescent="0.3">
      <c r="A104" s="41">
        <v>330</v>
      </c>
      <c r="B104" s="41">
        <v>100</v>
      </c>
      <c r="C104" s="41">
        <v>28</v>
      </c>
      <c r="D104" s="41">
        <v>69</v>
      </c>
      <c r="E104">
        <v>924</v>
      </c>
      <c r="F104" s="55">
        <v>4.2870370370370371E-2</v>
      </c>
      <c r="G104" s="40" t="s">
        <v>285</v>
      </c>
      <c r="H104" s="40" t="s">
        <v>356</v>
      </c>
      <c r="I104" s="41" t="s">
        <v>245</v>
      </c>
      <c r="J104" s="41" t="s">
        <v>28</v>
      </c>
      <c r="K104" s="41">
        <v>2</v>
      </c>
      <c r="L104" s="41" t="s">
        <v>26</v>
      </c>
      <c r="M104" s="6"/>
      <c r="N104" s="6"/>
      <c r="O104" s="11"/>
      <c r="P104" s="6"/>
      <c r="Q104" s="11"/>
      <c r="R104" s="11"/>
      <c r="S104" s="11">
        <f>$B104</f>
        <v>100</v>
      </c>
      <c r="U104" s="6"/>
      <c r="V104" s="6"/>
      <c r="W104" s="6"/>
      <c r="X104" s="6"/>
      <c r="Y104" s="6"/>
      <c r="Z104" s="6"/>
      <c r="AA104" s="6">
        <f>$D104</f>
        <v>69</v>
      </c>
    </row>
    <row r="105" spans="1:27" ht="15" customHeight="1" x14ac:dyDescent="0.3">
      <c r="A105" s="41">
        <v>331</v>
      </c>
      <c r="B105" s="41">
        <v>101</v>
      </c>
      <c r="C105" s="41">
        <v>29</v>
      </c>
      <c r="D105" s="41">
        <v>70</v>
      </c>
      <c r="E105">
        <v>976</v>
      </c>
      <c r="F105" s="55">
        <v>4.2881944444444445E-2</v>
      </c>
      <c r="G105" s="40" t="s">
        <v>357</v>
      </c>
      <c r="H105" s="40" t="s">
        <v>358</v>
      </c>
      <c r="I105" s="41" t="s">
        <v>245</v>
      </c>
      <c r="J105" s="41" t="s">
        <v>48</v>
      </c>
      <c r="K105" s="41">
        <v>2</v>
      </c>
      <c r="L105" s="41" t="s">
        <v>26</v>
      </c>
      <c r="M105" s="6"/>
      <c r="N105" s="11"/>
      <c r="O105" s="11"/>
      <c r="P105" s="11"/>
      <c r="Q105" s="6"/>
      <c r="R105" s="11">
        <f>$B105</f>
        <v>101</v>
      </c>
      <c r="S105" s="6"/>
      <c r="U105" s="6"/>
      <c r="V105" s="6"/>
      <c r="W105" s="6"/>
      <c r="X105" s="6"/>
      <c r="Y105" s="6"/>
      <c r="Z105" s="6">
        <f>$D105</f>
        <v>70</v>
      </c>
      <c r="AA105" s="6"/>
    </row>
    <row r="106" spans="1:27" ht="15" customHeight="1" x14ac:dyDescent="0.3">
      <c r="A106" s="41">
        <v>332</v>
      </c>
      <c r="B106" s="41">
        <v>102</v>
      </c>
      <c r="C106" s="41">
        <v>30</v>
      </c>
      <c r="D106" s="41">
        <v>71</v>
      </c>
      <c r="E106">
        <v>1142</v>
      </c>
      <c r="F106" s="55">
        <v>4.2905092592592592E-2</v>
      </c>
      <c r="G106" s="40" t="s">
        <v>271</v>
      </c>
      <c r="H106" s="40" t="s">
        <v>359</v>
      </c>
      <c r="I106" s="41" t="s">
        <v>245</v>
      </c>
      <c r="J106" s="41" t="s">
        <v>47</v>
      </c>
      <c r="K106" s="41">
        <v>2</v>
      </c>
      <c r="L106" s="41" t="s">
        <v>26</v>
      </c>
      <c r="M106" s="11"/>
      <c r="N106" s="11">
        <f>$B106</f>
        <v>102</v>
      </c>
      <c r="O106" s="6"/>
      <c r="P106" s="6"/>
      <c r="Q106" s="6"/>
      <c r="R106" s="11"/>
      <c r="S106" s="6"/>
      <c r="U106" s="6"/>
      <c r="V106" s="6">
        <f>$D106</f>
        <v>71</v>
      </c>
      <c r="W106" s="6"/>
      <c r="X106" s="6"/>
      <c r="Y106" s="6"/>
      <c r="Z106" s="6"/>
      <c r="AA106" s="6"/>
    </row>
    <row r="107" spans="1:27" ht="15" customHeight="1" x14ac:dyDescent="0.3">
      <c r="A107" s="41">
        <v>333</v>
      </c>
      <c r="B107" s="41">
        <v>103</v>
      </c>
      <c r="D107" s="41"/>
      <c r="E107">
        <v>1064</v>
      </c>
      <c r="F107" s="55">
        <v>4.2916666666666665E-2</v>
      </c>
      <c r="G107" s="40" t="s">
        <v>228</v>
      </c>
      <c r="H107" s="40" t="s">
        <v>229</v>
      </c>
      <c r="I107" s="41" t="s">
        <v>62</v>
      </c>
      <c r="J107" s="41" t="s">
        <v>47</v>
      </c>
      <c r="K107" s="41">
        <v>2</v>
      </c>
      <c r="L107" s="41" t="s">
        <v>26</v>
      </c>
      <c r="M107" s="6"/>
      <c r="N107" s="11">
        <f>$B107</f>
        <v>103</v>
      </c>
      <c r="O107" s="6"/>
      <c r="P107" s="11"/>
      <c r="Q107" s="6"/>
      <c r="R107" s="11"/>
      <c r="S107" s="6"/>
      <c r="U107" s="6"/>
      <c r="V107" s="6"/>
      <c r="W107" s="6"/>
      <c r="X107" s="6"/>
      <c r="Y107" s="6"/>
      <c r="Z107" s="6"/>
      <c r="AA107" s="6"/>
    </row>
    <row r="108" spans="1:27" ht="15" customHeight="1" x14ac:dyDescent="0.3">
      <c r="A108" s="41">
        <v>334</v>
      </c>
      <c r="B108" s="41">
        <v>104</v>
      </c>
      <c r="C108" s="41">
        <v>1</v>
      </c>
      <c r="D108" s="41">
        <v>72</v>
      </c>
      <c r="E108">
        <v>1306</v>
      </c>
      <c r="F108" s="55">
        <v>4.299768518518518E-2</v>
      </c>
      <c r="G108" s="40" t="s">
        <v>360</v>
      </c>
      <c r="H108" s="40" t="s">
        <v>361</v>
      </c>
      <c r="I108" s="41" t="s">
        <v>362</v>
      </c>
      <c r="J108" s="41" t="s">
        <v>18</v>
      </c>
      <c r="K108" s="41">
        <v>2</v>
      </c>
      <c r="L108" s="41" t="s">
        <v>26</v>
      </c>
      <c r="M108" s="11">
        <f>$B108</f>
        <v>104</v>
      </c>
      <c r="N108" s="11"/>
      <c r="O108" s="11"/>
      <c r="P108" s="11"/>
      <c r="Q108" s="6"/>
      <c r="R108" s="11"/>
      <c r="S108" s="11"/>
      <c r="U108" s="6">
        <f>$D108</f>
        <v>72</v>
      </c>
      <c r="V108" s="6"/>
      <c r="W108" s="6"/>
      <c r="X108" s="6"/>
      <c r="Y108" s="6"/>
      <c r="Z108" s="6"/>
      <c r="AA108" s="6"/>
    </row>
    <row r="109" spans="1:27" ht="15" customHeight="1" x14ac:dyDescent="0.3">
      <c r="A109" s="41">
        <v>335</v>
      </c>
      <c r="B109" s="41">
        <v>105</v>
      </c>
      <c r="C109" s="41">
        <v>31</v>
      </c>
      <c r="D109" s="41">
        <v>73</v>
      </c>
      <c r="E109">
        <v>1477</v>
      </c>
      <c r="F109" s="55">
        <v>4.3043981481481482E-2</v>
      </c>
      <c r="G109" s="40" t="s">
        <v>321</v>
      </c>
      <c r="H109" s="40" t="s">
        <v>363</v>
      </c>
      <c r="I109" s="41" t="s">
        <v>245</v>
      </c>
      <c r="J109" s="41" t="s">
        <v>20</v>
      </c>
      <c r="K109" s="41">
        <v>2</v>
      </c>
      <c r="L109" s="41" t="s">
        <v>26</v>
      </c>
      <c r="M109" s="11"/>
      <c r="N109" s="6"/>
      <c r="O109" s="11"/>
      <c r="P109" s="11"/>
      <c r="Q109" s="11">
        <f>$B109</f>
        <v>105</v>
      </c>
      <c r="R109" s="6"/>
      <c r="S109" s="11"/>
      <c r="U109" s="6"/>
      <c r="V109" s="6"/>
      <c r="W109" s="6"/>
      <c r="X109" s="6"/>
      <c r="Y109" s="6">
        <f>$D109</f>
        <v>73</v>
      </c>
      <c r="Z109" s="6"/>
      <c r="AA109" s="6"/>
    </row>
    <row r="110" spans="1:27" ht="15" customHeight="1" x14ac:dyDescent="0.3">
      <c r="A110" s="41">
        <v>336</v>
      </c>
      <c r="B110" s="41">
        <v>106</v>
      </c>
      <c r="C110" s="41">
        <v>25</v>
      </c>
      <c r="D110" s="41">
        <v>74</v>
      </c>
      <c r="E110">
        <v>1481</v>
      </c>
      <c r="F110" s="55">
        <v>4.3067129629629629E-2</v>
      </c>
      <c r="G110" s="40" t="s">
        <v>364</v>
      </c>
      <c r="H110" s="40" t="s">
        <v>365</v>
      </c>
      <c r="I110" s="41" t="s">
        <v>250</v>
      </c>
      <c r="J110" s="41" t="s">
        <v>20</v>
      </c>
      <c r="K110" s="41">
        <v>2</v>
      </c>
      <c r="L110" s="41" t="s">
        <v>26</v>
      </c>
      <c r="M110" s="11"/>
      <c r="N110" s="11"/>
      <c r="O110" s="11"/>
      <c r="P110" s="11"/>
      <c r="Q110" s="11">
        <f>$B110</f>
        <v>106</v>
      </c>
      <c r="R110" s="6"/>
      <c r="S110" s="6"/>
      <c r="U110" s="6"/>
      <c r="V110" s="6"/>
      <c r="W110" s="6"/>
      <c r="X110" s="6"/>
      <c r="Y110" s="6">
        <f>$D110</f>
        <v>74</v>
      </c>
      <c r="Z110" s="6"/>
      <c r="AA110" s="6"/>
    </row>
    <row r="111" spans="1:27" ht="15" customHeight="1" x14ac:dyDescent="0.3">
      <c r="A111" s="41">
        <v>337</v>
      </c>
      <c r="B111" s="41">
        <v>107</v>
      </c>
      <c r="C111" s="41">
        <v>32</v>
      </c>
      <c r="D111" s="41">
        <v>75</v>
      </c>
      <c r="E111">
        <v>1238</v>
      </c>
      <c r="F111" s="55">
        <v>4.3124999999999997E-2</v>
      </c>
      <c r="G111" s="40" t="s">
        <v>366</v>
      </c>
      <c r="H111" s="40" t="s">
        <v>367</v>
      </c>
      <c r="I111" s="41" t="s">
        <v>245</v>
      </c>
      <c r="J111" s="41" t="s">
        <v>24</v>
      </c>
      <c r="K111" s="41">
        <v>2</v>
      </c>
      <c r="L111" s="41" t="s">
        <v>26</v>
      </c>
      <c r="M111" s="6"/>
      <c r="N111" s="11"/>
      <c r="O111" s="11"/>
      <c r="P111" s="11">
        <f>$B111</f>
        <v>107</v>
      </c>
      <c r="Q111" s="11"/>
      <c r="R111" s="6"/>
      <c r="S111" s="6"/>
      <c r="U111" s="6"/>
      <c r="V111" s="6"/>
      <c r="W111" s="6"/>
      <c r="X111" s="6">
        <f>$D111</f>
        <v>75</v>
      </c>
      <c r="Y111" s="6"/>
      <c r="Z111" s="6"/>
      <c r="AA111" s="6"/>
    </row>
    <row r="112" spans="1:27" ht="15" customHeight="1" x14ac:dyDescent="0.3">
      <c r="A112" s="41">
        <v>338</v>
      </c>
      <c r="B112" s="41">
        <v>108</v>
      </c>
      <c r="C112" s="1">
        <v>33</v>
      </c>
      <c r="D112" s="41">
        <v>76</v>
      </c>
      <c r="E112">
        <v>1484</v>
      </c>
      <c r="F112" s="55">
        <v>4.3263888888888886E-2</v>
      </c>
      <c r="G112" s="56" t="s">
        <v>300</v>
      </c>
      <c r="H112" s="56" t="s">
        <v>239</v>
      </c>
      <c r="I112" s="57" t="s">
        <v>245</v>
      </c>
      <c r="J112" s="57" t="s">
        <v>20</v>
      </c>
      <c r="K112" s="57">
        <v>2</v>
      </c>
      <c r="L112" s="57" t="s">
        <v>26</v>
      </c>
      <c r="M112" s="6"/>
      <c r="N112" s="6"/>
      <c r="O112" s="6"/>
      <c r="P112" s="11"/>
      <c r="Q112" s="11">
        <f>$B112</f>
        <v>108</v>
      </c>
      <c r="R112" s="11"/>
      <c r="S112" s="6"/>
      <c r="U112" s="6"/>
      <c r="V112" s="6"/>
      <c r="W112" s="6"/>
      <c r="X112" s="6"/>
      <c r="Y112" s="6">
        <f>$D112</f>
        <v>76</v>
      </c>
      <c r="Z112" s="6"/>
      <c r="AA112" s="6"/>
    </row>
    <row r="113" spans="1:27" ht="15" customHeight="1" x14ac:dyDescent="0.3">
      <c r="A113" s="41">
        <v>339</v>
      </c>
      <c r="B113" s="41">
        <v>109</v>
      </c>
      <c r="C113" s="41">
        <v>34</v>
      </c>
      <c r="D113" s="41">
        <v>77</v>
      </c>
      <c r="E113">
        <v>1483</v>
      </c>
      <c r="F113" s="55">
        <v>4.327546296296296E-2</v>
      </c>
      <c r="G113" s="40" t="s">
        <v>300</v>
      </c>
      <c r="H113" s="40" t="s">
        <v>239</v>
      </c>
      <c r="I113" s="41" t="s">
        <v>245</v>
      </c>
      <c r="J113" s="41" t="s">
        <v>20</v>
      </c>
      <c r="K113" s="41">
        <v>2</v>
      </c>
      <c r="L113" s="41" t="s">
        <v>26</v>
      </c>
      <c r="M113" s="6"/>
      <c r="N113" s="6"/>
      <c r="O113" s="11"/>
      <c r="P113" s="6"/>
      <c r="Q113" s="11">
        <f>$B113</f>
        <v>109</v>
      </c>
      <c r="R113" s="6"/>
      <c r="S113" s="11"/>
      <c r="U113" s="6"/>
      <c r="V113" s="6"/>
      <c r="W113" s="6"/>
      <c r="X113" s="6"/>
      <c r="Y113" s="6">
        <f>$D113</f>
        <v>77</v>
      </c>
      <c r="Z113" s="6"/>
      <c r="AA113" s="6"/>
    </row>
    <row r="114" spans="1:27" ht="15" customHeight="1" x14ac:dyDescent="0.3">
      <c r="A114" s="41">
        <v>340</v>
      </c>
      <c r="B114" s="41">
        <v>110</v>
      </c>
      <c r="C114" s="41">
        <v>35</v>
      </c>
      <c r="D114" s="41">
        <v>78</v>
      </c>
      <c r="E114">
        <v>1324</v>
      </c>
      <c r="F114" s="55">
        <v>4.3460648148148144E-2</v>
      </c>
      <c r="G114" s="40" t="s">
        <v>312</v>
      </c>
      <c r="H114" s="40" t="s">
        <v>368</v>
      </c>
      <c r="I114" s="41" t="s">
        <v>245</v>
      </c>
      <c r="J114" s="41" t="s">
        <v>18</v>
      </c>
      <c r="K114" s="41">
        <v>2</v>
      </c>
      <c r="L114" s="41" t="s">
        <v>26</v>
      </c>
      <c r="M114" s="11">
        <f>$B114</f>
        <v>110</v>
      </c>
      <c r="N114" s="6"/>
      <c r="O114" s="6"/>
      <c r="P114" s="11"/>
      <c r="Q114" s="11"/>
      <c r="R114" s="6"/>
      <c r="S114" s="11"/>
      <c r="U114" s="6">
        <f>$D114</f>
        <v>78</v>
      </c>
      <c r="V114" s="6"/>
      <c r="W114" s="6"/>
      <c r="X114" s="6"/>
      <c r="Y114" s="6"/>
      <c r="Z114" s="6"/>
      <c r="AA114" s="6"/>
    </row>
    <row r="115" spans="1:27" ht="15" customHeight="1" x14ac:dyDescent="0.3">
      <c r="A115" s="41">
        <v>341</v>
      </c>
      <c r="B115" s="41">
        <v>111</v>
      </c>
      <c r="C115" s="41">
        <v>15</v>
      </c>
      <c r="D115" s="41">
        <v>79</v>
      </c>
      <c r="E115">
        <v>1474</v>
      </c>
      <c r="F115" s="55">
        <v>4.3483796296296291E-2</v>
      </c>
      <c r="G115" s="40" t="s">
        <v>285</v>
      </c>
      <c r="H115" s="40" t="s">
        <v>369</v>
      </c>
      <c r="I115" s="41" t="s">
        <v>248</v>
      </c>
      <c r="J115" s="41" t="s">
        <v>20</v>
      </c>
      <c r="K115" s="41">
        <v>2</v>
      </c>
      <c r="L115" s="41" t="s">
        <v>26</v>
      </c>
      <c r="M115" s="6"/>
      <c r="N115" s="6"/>
      <c r="O115" s="11"/>
      <c r="P115" s="6"/>
      <c r="Q115" s="11">
        <f>$B115</f>
        <v>111</v>
      </c>
      <c r="R115" s="6"/>
      <c r="S115" s="11"/>
      <c r="U115" s="6"/>
      <c r="V115" s="6"/>
      <c r="W115" s="6"/>
      <c r="X115" s="6"/>
      <c r="Y115" s="6">
        <f>$D115</f>
        <v>79</v>
      </c>
      <c r="Z115" s="6"/>
      <c r="AA115" s="6"/>
    </row>
    <row r="116" spans="1:27" ht="15" customHeight="1" x14ac:dyDescent="0.3">
      <c r="A116" s="41">
        <v>342</v>
      </c>
      <c r="B116" s="41">
        <v>112</v>
      </c>
      <c r="C116" s="41">
        <v>4</v>
      </c>
      <c r="D116" s="41">
        <v>80</v>
      </c>
      <c r="E116">
        <v>1062</v>
      </c>
      <c r="F116" s="55">
        <v>4.355324074074074E-2</v>
      </c>
      <c r="G116" s="40" t="s">
        <v>370</v>
      </c>
      <c r="H116" s="40" t="s">
        <v>371</v>
      </c>
      <c r="I116" s="41" t="s">
        <v>337</v>
      </c>
      <c r="J116" s="41" t="s">
        <v>47</v>
      </c>
      <c r="K116" s="41">
        <v>2</v>
      </c>
      <c r="L116" s="41" t="s">
        <v>26</v>
      </c>
      <c r="M116" s="6"/>
      <c r="N116" s="11">
        <f>$B116</f>
        <v>112</v>
      </c>
      <c r="O116" s="11"/>
      <c r="P116" s="11"/>
      <c r="Q116" s="6"/>
      <c r="R116" s="6"/>
      <c r="S116" s="6"/>
      <c r="U116" s="6"/>
      <c r="V116" s="6">
        <f>$D116</f>
        <v>80</v>
      </c>
      <c r="W116" s="6"/>
      <c r="X116" s="6"/>
      <c r="Y116" s="6"/>
      <c r="Z116" s="6"/>
      <c r="AA116" s="6"/>
    </row>
    <row r="117" spans="1:27" ht="15" customHeight="1" x14ac:dyDescent="0.3">
      <c r="A117" s="41">
        <v>343</v>
      </c>
      <c r="B117" s="41">
        <v>113</v>
      </c>
      <c r="C117" s="41">
        <v>36</v>
      </c>
      <c r="D117" s="41">
        <v>81</v>
      </c>
      <c r="E117">
        <v>1333</v>
      </c>
      <c r="F117" s="55">
        <v>4.3576388888888887E-2</v>
      </c>
      <c r="G117" s="40" t="s">
        <v>205</v>
      </c>
      <c r="H117" s="40" t="s">
        <v>372</v>
      </c>
      <c r="I117" s="41" t="s">
        <v>245</v>
      </c>
      <c r="J117" s="41" t="s">
        <v>18</v>
      </c>
      <c r="K117" s="41">
        <v>2</v>
      </c>
      <c r="L117" s="41" t="s">
        <v>26</v>
      </c>
      <c r="M117" s="11">
        <f>$B117</f>
        <v>113</v>
      </c>
      <c r="N117" s="11"/>
      <c r="O117" s="11"/>
      <c r="P117" s="11"/>
      <c r="Q117" s="6"/>
      <c r="R117" s="11"/>
      <c r="S117" s="11"/>
      <c r="U117" s="6">
        <f>$D117</f>
        <v>81</v>
      </c>
      <c r="V117" s="6"/>
      <c r="W117" s="6"/>
      <c r="X117" s="6"/>
      <c r="Y117" s="6"/>
      <c r="Z117" s="6"/>
      <c r="AA117" s="6"/>
    </row>
    <row r="118" spans="1:27" ht="15" customHeight="1" x14ac:dyDescent="0.3">
      <c r="A118" s="41">
        <v>345</v>
      </c>
      <c r="B118" s="41">
        <v>114</v>
      </c>
      <c r="C118" s="41">
        <v>16</v>
      </c>
      <c r="D118" s="41">
        <v>82</v>
      </c>
      <c r="E118">
        <v>1312</v>
      </c>
      <c r="F118" s="55">
        <v>4.3900462962962961E-2</v>
      </c>
      <c r="G118" s="40" t="s">
        <v>373</v>
      </c>
      <c r="H118" s="40" t="s">
        <v>374</v>
      </c>
      <c r="I118" s="41" t="s">
        <v>248</v>
      </c>
      <c r="J118" s="41" t="s">
        <v>18</v>
      </c>
      <c r="K118" s="41">
        <v>2</v>
      </c>
      <c r="L118" s="41" t="s">
        <v>26</v>
      </c>
      <c r="M118" s="11">
        <f>$B118</f>
        <v>114</v>
      </c>
      <c r="N118" s="11"/>
      <c r="O118" s="6"/>
      <c r="P118" s="11"/>
      <c r="Q118" s="11"/>
      <c r="R118" s="6"/>
      <c r="S118" s="6"/>
      <c r="U118" s="6">
        <f>$D118</f>
        <v>82</v>
      </c>
      <c r="V118" s="6"/>
      <c r="W118" s="6"/>
      <c r="X118" s="6"/>
      <c r="Y118" s="6"/>
      <c r="Z118" s="6"/>
      <c r="AA118" s="6"/>
    </row>
    <row r="119" spans="1:27" ht="15" customHeight="1" x14ac:dyDescent="0.3">
      <c r="A119" s="41">
        <v>347</v>
      </c>
      <c r="B119" s="41">
        <v>115</v>
      </c>
      <c r="C119" s="41">
        <v>17</v>
      </c>
      <c r="D119" s="41">
        <v>83</v>
      </c>
      <c r="E119">
        <v>1427</v>
      </c>
      <c r="F119" s="55">
        <v>4.4201388888888887E-2</v>
      </c>
      <c r="G119" s="40" t="s">
        <v>375</v>
      </c>
      <c r="H119" s="40" t="s">
        <v>221</v>
      </c>
      <c r="I119" s="41" t="s">
        <v>248</v>
      </c>
      <c r="J119" s="41" t="s">
        <v>25</v>
      </c>
      <c r="K119" s="41">
        <v>2</v>
      </c>
      <c r="L119" s="41" t="s">
        <v>26</v>
      </c>
      <c r="M119" s="6"/>
      <c r="N119" s="11"/>
      <c r="O119" s="11">
        <f>$B119</f>
        <v>115</v>
      </c>
      <c r="P119" s="11"/>
      <c r="Q119" s="11"/>
      <c r="R119" s="11"/>
      <c r="S119" s="6"/>
      <c r="U119" s="6"/>
      <c r="V119" s="6"/>
      <c r="W119" s="6">
        <f>$D119</f>
        <v>83</v>
      </c>
      <c r="X119" s="6"/>
      <c r="Y119" s="6"/>
      <c r="Z119" s="6"/>
      <c r="AA119" s="6"/>
    </row>
    <row r="120" spans="1:27" ht="15" customHeight="1" x14ac:dyDescent="0.3">
      <c r="A120" s="41">
        <v>348</v>
      </c>
      <c r="B120" s="41">
        <v>116</v>
      </c>
      <c r="C120" s="41">
        <v>18</v>
      </c>
      <c r="D120" s="41">
        <v>84</v>
      </c>
      <c r="E120">
        <v>984</v>
      </c>
      <c r="F120" s="55">
        <v>4.4270833333333329E-2</v>
      </c>
      <c r="G120" s="40" t="s">
        <v>376</v>
      </c>
      <c r="H120" s="40" t="s">
        <v>377</v>
      </c>
      <c r="I120" s="41" t="s">
        <v>248</v>
      </c>
      <c r="J120" s="41" t="s">
        <v>48</v>
      </c>
      <c r="K120" s="41">
        <v>2</v>
      </c>
      <c r="L120" s="41" t="s">
        <v>26</v>
      </c>
      <c r="M120" s="11"/>
      <c r="N120" s="11"/>
      <c r="O120" s="11"/>
      <c r="P120" s="6"/>
      <c r="Q120" s="6"/>
      <c r="R120" s="11">
        <f>$B120</f>
        <v>116</v>
      </c>
      <c r="S120" s="6"/>
      <c r="U120" s="6"/>
      <c r="V120" s="6"/>
      <c r="W120" s="6"/>
      <c r="X120" s="6"/>
      <c r="Y120" s="6"/>
      <c r="Z120" s="6">
        <f>$D120</f>
        <v>84</v>
      </c>
      <c r="AA120" s="6"/>
    </row>
    <row r="121" spans="1:27" ht="15" customHeight="1" x14ac:dyDescent="0.3">
      <c r="A121" s="41">
        <v>349</v>
      </c>
      <c r="B121" s="41">
        <v>117</v>
      </c>
      <c r="C121" s="41">
        <v>19</v>
      </c>
      <c r="D121" s="41">
        <v>85</v>
      </c>
      <c r="E121">
        <v>1473</v>
      </c>
      <c r="F121" s="55">
        <v>4.4618055555555557E-2</v>
      </c>
      <c r="G121" s="40" t="s">
        <v>378</v>
      </c>
      <c r="H121" s="40" t="s">
        <v>379</v>
      </c>
      <c r="I121" s="41" t="s">
        <v>248</v>
      </c>
      <c r="J121" s="41" t="s">
        <v>20</v>
      </c>
      <c r="K121" s="41">
        <v>2</v>
      </c>
      <c r="L121" s="41" t="s">
        <v>26</v>
      </c>
      <c r="M121" s="6"/>
      <c r="N121" s="11"/>
      <c r="O121" s="11"/>
      <c r="P121" s="11"/>
      <c r="Q121" s="11">
        <f>$B121</f>
        <v>117</v>
      </c>
      <c r="R121" s="11"/>
      <c r="S121" s="6"/>
      <c r="U121" s="6"/>
      <c r="V121" s="6"/>
      <c r="W121" s="6"/>
      <c r="X121" s="6"/>
      <c r="Y121" s="6">
        <f>$D121</f>
        <v>85</v>
      </c>
      <c r="Z121" s="6"/>
      <c r="AA121" s="6"/>
    </row>
    <row r="122" spans="1:27" ht="15" customHeight="1" x14ac:dyDescent="0.3">
      <c r="A122" s="41">
        <v>351</v>
      </c>
      <c r="B122" s="41">
        <v>118</v>
      </c>
      <c r="C122" s="41">
        <v>37</v>
      </c>
      <c r="D122" s="41">
        <v>86</v>
      </c>
      <c r="E122">
        <v>1084</v>
      </c>
      <c r="F122" s="55">
        <v>4.4907407407407403E-2</v>
      </c>
      <c r="G122" s="40" t="s">
        <v>130</v>
      </c>
      <c r="H122" s="40" t="s">
        <v>124</v>
      </c>
      <c r="I122" s="41" t="s">
        <v>245</v>
      </c>
      <c r="J122" s="41" t="s">
        <v>47</v>
      </c>
      <c r="K122" s="41">
        <v>2</v>
      </c>
      <c r="L122" s="41" t="s">
        <v>26</v>
      </c>
      <c r="M122" s="11"/>
      <c r="N122" s="11">
        <f>$B122</f>
        <v>118</v>
      </c>
      <c r="O122" s="6"/>
      <c r="P122" s="6"/>
      <c r="Q122" s="11"/>
      <c r="R122" s="6"/>
      <c r="S122" s="6"/>
      <c r="U122" s="6"/>
      <c r="V122" s="6">
        <f>$D122</f>
        <v>86</v>
      </c>
      <c r="W122" s="6"/>
      <c r="X122" s="6"/>
      <c r="Y122" s="6"/>
      <c r="Z122" s="6"/>
      <c r="AA122" s="6"/>
    </row>
    <row r="123" spans="1:27" ht="15" customHeight="1" x14ac:dyDescent="0.3">
      <c r="A123" s="41">
        <v>353</v>
      </c>
      <c r="B123" s="41">
        <v>119</v>
      </c>
      <c r="C123" s="41">
        <v>20</v>
      </c>
      <c r="D123" s="41">
        <v>87</v>
      </c>
      <c r="E123">
        <v>1314</v>
      </c>
      <c r="F123" s="55">
        <v>4.5266203703703704E-2</v>
      </c>
      <c r="G123" s="40" t="s">
        <v>380</v>
      </c>
      <c r="H123" s="40" t="s">
        <v>381</v>
      </c>
      <c r="I123" s="41" t="s">
        <v>248</v>
      </c>
      <c r="J123" s="41" t="s">
        <v>18</v>
      </c>
      <c r="K123" s="41">
        <v>2</v>
      </c>
      <c r="L123" s="41" t="s">
        <v>26</v>
      </c>
      <c r="M123" s="11">
        <f>$B123</f>
        <v>119</v>
      </c>
      <c r="N123" s="11"/>
      <c r="O123" s="11"/>
      <c r="P123" s="11"/>
      <c r="Q123" s="6"/>
      <c r="R123" s="11"/>
      <c r="S123" s="11"/>
      <c r="U123" s="6">
        <f>$D123</f>
        <v>87</v>
      </c>
      <c r="V123" s="6"/>
      <c r="W123" s="6"/>
      <c r="X123" s="6"/>
      <c r="Y123" s="6"/>
      <c r="Z123" s="6"/>
      <c r="AA123" s="6"/>
    </row>
    <row r="124" spans="1:27" ht="15" customHeight="1" x14ac:dyDescent="0.3">
      <c r="A124" s="41">
        <v>356</v>
      </c>
      <c r="B124" s="41">
        <v>120</v>
      </c>
      <c r="C124" s="1">
        <v>2</v>
      </c>
      <c r="D124" s="41"/>
      <c r="E124">
        <v>1326</v>
      </c>
      <c r="F124" s="55">
        <v>4.5532407407407403E-2</v>
      </c>
      <c r="G124" s="40" t="s">
        <v>240</v>
      </c>
      <c r="H124" s="40" t="s">
        <v>241</v>
      </c>
      <c r="I124" s="41" t="s">
        <v>238</v>
      </c>
      <c r="J124" s="41" t="s">
        <v>18</v>
      </c>
      <c r="K124" s="41">
        <v>2</v>
      </c>
      <c r="L124" s="41" t="s">
        <v>26</v>
      </c>
      <c r="M124" s="11">
        <f>$B124</f>
        <v>120</v>
      </c>
      <c r="N124" s="6"/>
      <c r="O124" s="11"/>
      <c r="P124" s="6"/>
      <c r="Q124" s="11"/>
      <c r="R124" s="6"/>
      <c r="S124" s="11"/>
      <c r="U124" s="6"/>
      <c r="V124" s="6"/>
      <c r="W124" s="6"/>
      <c r="X124" s="6"/>
      <c r="Y124" s="6"/>
      <c r="Z124" s="6"/>
      <c r="AA124" s="6"/>
    </row>
    <row r="125" spans="1:27" ht="15" customHeight="1" x14ac:dyDescent="0.3">
      <c r="A125" s="41">
        <v>357</v>
      </c>
      <c r="B125" s="41">
        <v>121</v>
      </c>
      <c r="C125" s="41">
        <v>26</v>
      </c>
      <c r="D125" s="41">
        <v>88</v>
      </c>
      <c r="E125">
        <v>1072</v>
      </c>
      <c r="F125" s="55">
        <v>4.5613425925925925E-2</v>
      </c>
      <c r="G125" s="40" t="s">
        <v>382</v>
      </c>
      <c r="H125" s="40" t="s">
        <v>383</v>
      </c>
      <c r="I125" s="41" t="s">
        <v>250</v>
      </c>
      <c r="J125" s="41" t="s">
        <v>47</v>
      </c>
      <c r="K125" s="41">
        <v>2</v>
      </c>
      <c r="L125" s="41" t="s">
        <v>26</v>
      </c>
      <c r="M125" s="6"/>
      <c r="N125" s="11">
        <f>$B125</f>
        <v>121</v>
      </c>
      <c r="O125" s="11"/>
      <c r="P125" s="6"/>
      <c r="Q125" s="6"/>
      <c r="R125" s="11"/>
      <c r="S125" s="6"/>
      <c r="U125" s="6"/>
      <c r="V125" s="6">
        <f>$D125</f>
        <v>88</v>
      </c>
      <c r="W125" s="6"/>
      <c r="X125" s="6"/>
      <c r="Y125" s="6"/>
      <c r="Z125" s="6"/>
      <c r="AA125" s="6"/>
    </row>
    <row r="126" spans="1:27" ht="15" customHeight="1" x14ac:dyDescent="0.3">
      <c r="A126" s="41">
        <v>358</v>
      </c>
      <c r="B126" s="41">
        <v>122</v>
      </c>
      <c r="C126" s="41">
        <v>27</v>
      </c>
      <c r="D126" s="41">
        <v>89</v>
      </c>
      <c r="E126">
        <v>1058</v>
      </c>
      <c r="F126" s="55">
        <v>4.5648148148148146E-2</v>
      </c>
      <c r="G126" s="40" t="s">
        <v>384</v>
      </c>
      <c r="H126" s="40" t="s">
        <v>385</v>
      </c>
      <c r="I126" s="41" t="s">
        <v>250</v>
      </c>
      <c r="J126" s="41" t="s">
        <v>47</v>
      </c>
      <c r="K126" s="41">
        <v>2</v>
      </c>
      <c r="L126" s="41" t="s">
        <v>26</v>
      </c>
      <c r="M126" s="11"/>
      <c r="N126" s="11">
        <f>$B126</f>
        <v>122</v>
      </c>
      <c r="O126" s="11"/>
      <c r="P126" s="11"/>
      <c r="Q126" s="6"/>
      <c r="R126" s="11"/>
      <c r="S126" s="6"/>
      <c r="U126" s="6"/>
      <c r="V126" s="6">
        <f>$D126</f>
        <v>89</v>
      </c>
      <c r="W126" s="6"/>
      <c r="X126" s="6"/>
      <c r="Y126" s="6"/>
      <c r="Z126" s="6"/>
      <c r="AA126" s="6"/>
    </row>
    <row r="127" spans="1:27" ht="15" customHeight="1" x14ac:dyDescent="0.3">
      <c r="A127" s="41">
        <v>360</v>
      </c>
      <c r="B127" s="41">
        <v>123</v>
      </c>
      <c r="C127" s="41">
        <v>5</v>
      </c>
      <c r="D127" s="41">
        <v>90</v>
      </c>
      <c r="E127">
        <v>1080</v>
      </c>
      <c r="F127" s="55">
        <v>4.5740740740740735E-2</v>
      </c>
      <c r="G127" s="40" t="s">
        <v>386</v>
      </c>
      <c r="H127" s="40" t="s">
        <v>387</v>
      </c>
      <c r="I127" s="41" t="s">
        <v>337</v>
      </c>
      <c r="J127" s="41" t="s">
        <v>47</v>
      </c>
      <c r="K127" s="41">
        <v>2</v>
      </c>
      <c r="L127" s="41" t="s">
        <v>26</v>
      </c>
      <c r="M127" s="6"/>
      <c r="N127" s="11">
        <f>$B127</f>
        <v>123</v>
      </c>
      <c r="O127" s="6"/>
      <c r="P127" s="11"/>
      <c r="Q127" s="6"/>
      <c r="R127" s="6"/>
      <c r="S127" s="6"/>
      <c r="U127" s="6"/>
      <c r="V127" s="6">
        <f>$D127</f>
        <v>90</v>
      </c>
      <c r="W127" s="6"/>
      <c r="X127" s="6"/>
      <c r="Y127" s="6"/>
      <c r="Z127" s="6"/>
      <c r="AA127" s="6"/>
    </row>
    <row r="128" spans="1:27" ht="15" customHeight="1" x14ac:dyDescent="0.3">
      <c r="A128" s="41">
        <v>361</v>
      </c>
      <c r="B128" s="41">
        <v>124</v>
      </c>
      <c r="C128" s="41">
        <v>38</v>
      </c>
      <c r="D128" s="41">
        <v>91</v>
      </c>
      <c r="E128">
        <v>1493</v>
      </c>
      <c r="F128" s="55">
        <v>4.5879629629629624E-2</v>
      </c>
      <c r="G128" s="40" t="s">
        <v>388</v>
      </c>
      <c r="H128" s="40" t="s">
        <v>377</v>
      </c>
      <c r="I128" s="41" t="s">
        <v>245</v>
      </c>
      <c r="J128" s="41" t="s">
        <v>20</v>
      </c>
      <c r="K128" s="41">
        <v>2</v>
      </c>
      <c r="L128" s="41" t="s">
        <v>26</v>
      </c>
      <c r="M128" s="6"/>
      <c r="N128" s="11"/>
      <c r="O128" s="11"/>
      <c r="P128" s="11"/>
      <c r="Q128" s="11">
        <f>$B128</f>
        <v>124</v>
      </c>
      <c r="R128" s="11"/>
      <c r="S128" s="6"/>
      <c r="U128" s="6"/>
      <c r="V128" s="6"/>
      <c r="W128" s="6"/>
      <c r="X128" s="6"/>
      <c r="Y128" s="6">
        <f>$D128</f>
        <v>91</v>
      </c>
      <c r="Z128" s="6"/>
      <c r="AA128" s="6"/>
    </row>
    <row r="129" spans="1:27" ht="15" customHeight="1" x14ac:dyDescent="0.3">
      <c r="A129" s="41">
        <v>362</v>
      </c>
      <c r="B129" s="41">
        <v>125</v>
      </c>
      <c r="C129" s="41">
        <v>28</v>
      </c>
      <c r="D129" s="41">
        <v>92</v>
      </c>
      <c r="E129">
        <v>1050</v>
      </c>
      <c r="F129" s="55">
        <v>4.6192129629629625E-2</v>
      </c>
      <c r="G129" s="40" t="s">
        <v>203</v>
      </c>
      <c r="H129" s="40" t="s">
        <v>389</v>
      </c>
      <c r="I129" s="41" t="s">
        <v>250</v>
      </c>
      <c r="J129" s="41" t="s">
        <v>48</v>
      </c>
      <c r="K129" s="41">
        <v>2</v>
      </c>
      <c r="L129" s="41" t="s">
        <v>26</v>
      </c>
      <c r="M129" s="6"/>
      <c r="N129" s="6"/>
      <c r="O129" s="11"/>
      <c r="P129" s="6"/>
      <c r="Q129" s="6"/>
      <c r="R129" s="11">
        <f>$B129</f>
        <v>125</v>
      </c>
      <c r="S129" s="6"/>
      <c r="U129" s="6"/>
      <c r="V129" s="6"/>
      <c r="W129" s="6"/>
      <c r="X129" s="6"/>
      <c r="Y129" s="6"/>
      <c r="Z129" s="6">
        <f>$D129</f>
        <v>92</v>
      </c>
      <c r="AA129" s="6"/>
    </row>
    <row r="130" spans="1:27" ht="15" customHeight="1" x14ac:dyDescent="0.3">
      <c r="A130" s="41">
        <v>365</v>
      </c>
      <c r="B130" s="41">
        <v>126</v>
      </c>
      <c r="C130" s="41">
        <v>39</v>
      </c>
      <c r="D130" s="41">
        <v>93</v>
      </c>
      <c r="E130">
        <v>1144</v>
      </c>
      <c r="F130" s="55">
        <v>4.6944444444444441E-2</v>
      </c>
      <c r="G130" s="40" t="s">
        <v>390</v>
      </c>
      <c r="H130" s="40" t="s">
        <v>391</v>
      </c>
      <c r="I130" s="41" t="s">
        <v>245</v>
      </c>
      <c r="J130" s="41" t="s">
        <v>47</v>
      </c>
      <c r="K130" s="41">
        <v>2</v>
      </c>
      <c r="L130" s="41" t="s">
        <v>26</v>
      </c>
      <c r="M130" s="6"/>
      <c r="N130" s="11">
        <f>$B130</f>
        <v>126</v>
      </c>
      <c r="O130" s="6"/>
      <c r="P130" s="11"/>
      <c r="Q130" s="6"/>
      <c r="R130" s="11"/>
      <c r="S130" s="11"/>
      <c r="U130" s="6"/>
      <c r="V130" s="6">
        <f>$D130</f>
        <v>93</v>
      </c>
      <c r="W130" s="6"/>
      <c r="X130" s="6"/>
      <c r="Y130" s="6"/>
      <c r="Z130" s="6"/>
      <c r="AA130" s="6"/>
    </row>
    <row r="131" spans="1:27" ht="15" customHeight="1" x14ac:dyDescent="0.3">
      <c r="A131" s="41">
        <v>366</v>
      </c>
      <c r="B131" s="41">
        <v>127</v>
      </c>
      <c r="C131" s="41">
        <v>21</v>
      </c>
      <c r="D131" s="41">
        <v>94</v>
      </c>
      <c r="E131">
        <v>1149</v>
      </c>
      <c r="F131" s="55">
        <v>4.6956018518518515E-2</v>
      </c>
      <c r="G131" s="40" t="s">
        <v>392</v>
      </c>
      <c r="H131" s="40" t="s">
        <v>393</v>
      </c>
      <c r="I131" s="41" t="s">
        <v>248</v>
      </c>
      <c r="J131" s="41" t="s">
        <v>47</v>
      </c>
      <c r="K131" s="41">
        <v>2</v>
      </c>
      <c r="L131" s="41" t="s">
        <v>26</v>
      </c>
      <c r="M131" s="11"/>
      <c r="N131" s="11">
        <f>$B131</f>
        <v>127</v>
      </c>
      <c r="O131" s="6"/>
      <c r="P131" s="11"/>
      <c r="Q131" s="6"/>
      <c r="R131" s="11"/>
      <c r="S131" s="6"/>
      <c r="U131" s="6"/>
      <c r="V131" s="6">
        <f>$D131</f>
        <v>94</v>
      </c>
      <c r="W131" s="6"/>
      <c r="X131" s="6"/>
      <c r="Y131" s="6"/>
      <c r="Z131" s="6"/>
      <c r="AA131" s="6"/>
    </row>
    <row r="132" spans="1:27" ht="15" customHeight="1" x14ac:dyDescent="0.3">
      <c r="A132" s="41">
        <v>367</v>
      </c>
      <c r="B132" s="41">
        <v>128</v>
      </c>
      <c r="C132" s="41">
        <v>29</v>
      </c>
      <c r="D132" s="41">
        <v>95</v>
      </c>
      <c r="E132">
        <v>2277</v>
      </c>
      <c r="F132" s="55">
        <v>4.6967592592592589E-2</v>
      </c>
      <c r="G132" s="40" t="s">
        <v>347</v>
      </c>
      <c r="H132" s="40" t="s">
        <v>371</v>
      </c>
      <c r="I132" s="41" t="s">
        <v>250</v>
      </c>
      <c r="J132" s="41" t="s">
        <v>47</v>
      </c>
      <c r="K132" s="41">
        <v>2</v>
      </c>
      <c r="L132" s="41" t="s">
        <v>26</v>
      </c>
      <c r="M132" s="11"/>
      <c r="N132" s="11">
        <f>$B132</f>
        <v>128</v>
      </c>
      <c r="O132" s="11"/>
      <c r="P132" s="11"/>
      <c r="Q132" s="11"/>
      <c r="R132" s="11"/>
      <c r="S132" s="6"/>
      <c r="U132" s="6"/>
      <c r="V132" s="6">
        <f>$D132</f>
        <v>95</v>
      </c>
      <c r="W132" s="6"/>
      <c r="X132" s="6"/>
      <c r="Y132" s="6"/>
      <c r="Z132" s="6"/>
      <c r="AA132" s="6"/>
    </row>
    <row r="133" spans="1:27" ht="15" customHeight="1" x14ac:dyDescent="0.3">
      <c r="A133" s="41">
        <v>369</v>
      </c>
      <c r="B133" s="41">
        <v>129</v>
      </c>
      <c r="C133" s="41">
        <v>40</v>
      </c>
      <c r="D133" s="41">
        <v>96</v>
      </c>
      <c r="E133">
        <v>1353</v>
      </c>
      <c r="F133" s="55">
        <v>4.7546296296296295E-2</v>
      </c>
      <c r="G133" s="40" t="s">
        <v>366</v>
      </c>
      <c r="H133" s="40" t="s">
        <v>394</v>
      </c>
      <c r="I133" s="41" t="s">
        <v>245</v>
      </c>
      <c r="J133" s="41" t="s">
        <v>18</v>
      </c>
      <c r="K133" s="41">
        <v>2</v>
      </c>
      <c r="L133" s="41" t="s">
        <v>26</v>
      </c>
      <c r="M133" s="11">
        <f>$B133</f>
        <v>129</v>
      </c>
      <c r="N133" s="11"/>
      <c r="O133" s="11"/>
      <c r="P133" s="11"/>
      <c r="Q133" s="6"/>
      <c r="R133" s="11"/>
      <c r="S133" s="6"/>
      <c r="U133" s="6">
        <f>$D133</f>
        <v>96</v>
      </c>
      <c r="V133" s="6"/>
      <c r="W133" s="6"/>
      <c r="X133" s="6"/>
      <c r="Y133" s="6"/>
      <c r="Z133" s="6"/>
      <c r="AA133" s="6"/>
    </row>
    <row r="134" spans="1:27" ht="15" customHeight="1" x14ac:dyDescent="0.3">
      <c r="A134" s="41">
        <v>370</v>
      </c>
      <c r="B134" s="41">
        <v>130</v>
      </c>
      <c r="C134" s="41">
        <v>41</v>
      </c>
      <c r="D134" s="41">
        <v>97</v>
      </c>
      <c r="E134">
        <v>1059</v>
      </c>
      <c r="F134" s="55">
        <v>4.7754629629629626E-2</v>
      </c>
      <c r="G134" s="40" t="s">
        <v>395</v>
      </c>
      <c r="H134" s="40" t="s">
        <v>208</v>
      </c>
      <c r="I134" s="41" t="s">
        <v>245</v>
      </c>
      <c r="J134" s="41" t="s">
        <v>47</v>
      </c>
      <c r="K134" s="41">
        <v>2</v>
      </c>
      <c r="L134" s="41" t="s">
        <v>26</v>
      </c>
      <c r="M134" s="6"/>
      <c r="N134" s="11">
        <f>$B134</f>
        <v>130</v>
      </c>
      <c r="O134" s="11"/>
      <c r="P134" s="6"/>
      <c r="Q134" s="11"/>
      <c r="R134" s="6"/>
      <c r="S134" s="11"/>
      <c r="U134" s="6"/>
      <c r="V134" s="6">
        <f>$D134</f>
        <v>97</v>
      </c>
      <c r="W134" s="6"/>
      <c r="X134" s="6"/>
      <c r="Y134" s="6"/>
      <c r="Z134" s="6"/>
      <c r="AA134" s="6"/>
    </row>
    <row r="135" spans="1:27" ht="15" customHeight="1" x14ac:dyDescent="0.3">
      <c r="A135" s="41">
        <v>371</v>
      </c>
      <c r="B135" s="41">
        <v>131</v>
      </c>
      <c r="C135" s="1">
        <v>3</v>
      </c>
      <c r="D135" s="41"/>
      <c r="E135">
        <v>1327</v>
      </c>
      <c r="F135" s="55">
        <v>4.8344907407407406E-2</v>
      </c>
      <c r="G135" s="40" t="s">
        <v>242</v>
      </c>
      <c r="H135" s="40" t="s">
        <v>131</v>
      </c>
      <c r="I135" s="41" t="s">
        <v>238</v>
      </c>
      <c r="J135" s="41" t="s">
        <v>18</v>
      </c>
      <c r="K135" s="41">
        <v>2</v>
      </c>
      <c r="L135" s="41" t="s">
        <v>26</v>
      </c>
      <c r="M135" s="11">
        <f>$B135</f>
        <v>131</v>
      </c>
      <c r="N135" s="6"/>
      <c r="O135" s="11"/>
      <c r="P135" s="11"/>
      <c r="Q135" s="6"/>
      <c r="R135" s="11"/>
      <c r="S135" s="6"/>
      <c r="U135" s="6"/>
      <c r="V135" s="6"/>
      <c r="W135" s="6"/>
      <c r="X135" s="6"/>
      <c r="Y135" s="6"/>
      <c r="Z135" s="6"/>
      <c r="AA135" s="6"/>
    </row>
    <row r="136" spans="1:27" ht="15" customHeight="1" x14ac:dyDescent="0.3">
      <c r="A136" s="41">
        <v>373</v>
      </c>
      <c r="B136" s="41">
        <v>132</v>
      </c>
      <c r="D136" s="41"/>
      <c r="E136">
        <v>1454</v>
      </c>
      <c r="F136" s="55">
        <v>4.8449074074074075E-2</v>
      </c>
      <c r="G136" s="56" t="e">
        <v>#N/A</v>
      </c>
      <c r="H136" s="56" t="e">
        <v>#N/A</v>
      </c>
      <c r="I136" s="57" t="e">
        <v>#N/A</v>
      </c>
      <c r="J136" s="57" t="s">
        <v>25</v>
      </c>
      <c r="K136" s="57">
        <v>2</v>
      </c>
      <c r="L136" s="57" t="s">
        <v>26</v>
      </c>
      <c r="M136" s="6"/>
      <c r="N136" s="11"/>
      <c r="O136" s="11">
        <f>$B136</f>
        <v>132</v>
      </c>
      <c r="P136" s="6"/>
      <c r="Q136" s="11"/>
      <c r="R136" s="11"/>
      <c r="S136" s="11"/>
      <c r="U136" s="6"/>
      <c r="V136" s="6"/>
      <c r="W136" s="6"/>
      <c r="X136" s="6"/>
      <c r="Y136" s="6"/>
      <c r="Z136" s="6"/>
      <c r="AA136" s="6"/>
    </row>
    <row r="137" spans="1:27" ht="15" customHeight="1" x14ac:dyDescent="0.3">
      <c r="A137" s="41">
        <v>374</v>
      </c>
      <c r="B137" s="41">
        <v>133</v>
      </c>
      <c r="C137" s="41">
        <v>42</v>
      </c>
      <c r="D137" s="41">
        <v>98</v>
      </c>
      <c r="E137">
        <v>1174</v>
      </c>
      <c r="F137" s="55">
        <v>4.8541666666666664E-2</v>
      </c>
      <c r="G137" s="40" t="s">
        <v>236</v>
      </c>
      <c r="H137" s="40" t="s">
        <v>396</v>
      </c>
      <c r="I137" s="41" t="s">
        <v>245</v>
      </c>
      <c r="J137" s="41" t="s">
        <v>24</v>
      </c>
      <c r="K137" s="41">
        <v>2</v>
      </c>
      <c r="L137" s="41" t="s">
        <v>26</v>
      </c>
      <c r="M137" s="6"/>
      <c r="N137" s="6"/>
      <c r="O137" s="11"/>
      <c r="P137" s="11">
        <f>$B137</f>
        <v>133</v>
      </c>
      <c r="Q137" s="6"/>
      <c r="R137" s="6"/>
      <c r="S137" s="6"/>
      <c r="U137" s="6"/>
      <c r="V137" s="6"/>
      <c r="W137" s="6"/>
      <c r="X137" s="6">
        <f>$D137</f>
        <v>98</v>
      </c>
      <c r="Y137" s="6"/>
      <c r="Z137" s="6"/>
      <c r="AA137" s="6"/>
    </row>
    <row r="138" spans="1:27" ht="15" customHeight="1" x14ac:dyDescent="0.3">
      <c r="A138" s="41">
        <v>375</v>
      </c>
      <c r="B138" s="41">
        <v>134</v>
      </c>
      <c r="C138" s="41">
        <v>43</v>
      </c>
      <c r="D138" s="41">
        <v>99</v>
      </c>
      <c r="E138">
        <v>1230</v>
      </c>
      <c r="F138" s="55">
        <v>4.8553240740740737E-2</v>
      </c>
      <c r="G138" s="40" t="s">
        <v>397</v>
      </c>
      <c r="H138" s="40" t="s">
        <v>398</v>
      </c>
      <c r="I138" s="41" t="s">
        <v>245</v>
      </c>
      <c r="J138" s="41" t="s">
        <v>24</v>
      </c>
      <c r="K138" s="41">
        <v>2</v>
      </c>
      <c r="L138" s="41" t="s">
        <v>26</v>
      </c>
      <c r="M138" s="11"/>
      <c r="N138" s="11"/>
      <c r="O138" s="6"/>
      <c r="P138" s="11">
        <f>$B138</f>
        <v>134</v>
      </c>
      <c r="Q138" s="6"/>
      <c r="R138" s="11"/>
      <c r="S138" s="6"/>
      <c r="U138" s="6"/>
      <c r="V138" s="6"/>
      <c r="W138" s="6"/>
      <c r="X138" s="6">
        <f>$D138</f>
        <v>99</v>
      </c>
      <c r="Y138" s="6"/>
      <c r="Z138" s="6"/>
      <c r="AA138" s="6"/>
    </row>
    <row r="139" spans="1:27" ht="15" customHeight="1" x14ac:dyDescent="0.3">
      <c r="A139" s="41">
        <v>376</v>
      </c>
      <c r="B139" s="41">
        <v>135</v>
      </c>
      <c r="C139" s="41">
        <v>22</v>
      </c>
      <c r="D139" s="41">
        <v>100</v>
      </c>
      <c r="E139">
        <v>1065</v>
      </c>
      <c r="F139" s="55">
        <v>4.8773148148148149E-2</v>
      </c>
      <c r="G139" s="40" t="s">
        <v>307</v>
      </c>
      <c r="H139" s="40" t="s">
        <v>399</v>
      </c>
      <c r="I139" s="41" t="s">
        <v>248</v>
      </c>
      <c r="J139" s="41" t="s">
        <v>47</v>
      </c>
      <c r="K139" s="41">
        <v>2</v>
      </c>
      <c r="L139" s="41" t="s">
        <v>26</v>
      </c>
      <c r="M139" s="6"/>
      <c r="N139" s="11">
        <f>$B139</f>
        <v>135</v>
      </c>
      <c r="O139" s="11"/>
      <c r="P139" s="11"/>
      <c r="Q139" s="11"/>
      <c r="R139" s="6"/>
      <c r="S139" s="6"/>
      <c r="U139" s="6"/>
      <c r="V139" s="6">
        <f>$D139</f>
        <v>100</v>
      </c>
      <c r="W139" s="6"/>
      <c r="X139" s="6"/>
      <c r="Y139" s="6"/>
      <c r="Z139" s="6"/>
      <c r="AA139" s="6"/>
    </row>
    <row r="140" spans="1:27" ht="15" customHeight="1" x14ac:dyDescent="0.3">
      <c r="A140" s="41">
        <v>377</v>
      </c>
      <c r="B140" s="41">
        <v>136</v>
      </c>
      <c r="C140" s="41">
        <v>44</v>
      </c>
      <c r="D140" s="41">
        <v>101</v>
      </c>
      <c r="E140">
        <v>1073</v>
      </c>
      <c r="F140" s="55">
        <v>4.9884259259259253E-2</v>
      </c>
      <c r="G140" s="40" t="s">
        <v>400</v>
      </c>
      <c r="H140" s="40" t="s">
        <v>401</v>
      </c>
      <c r="I140" s="41" t="s">
        <v>245</v>
      </c>
      <c r="J140" s="41" t="s">
        <v>47</v>
      </c>
      <c r="K140" s="41">
        <v>2</v>
      </c>
      <c r="L140" s="41" t="s">
        <v>26</v>
      </c>
      <c r="M140" s="11"/>
      <c r="N140" s="11">
        <f>$B140</f>
        <v>136</v>
      </c>
      <c r="O140" s="6"/>
      <c r="P140" s="6"/>
      <c r="Q140" s="6"/>
      <c r="R140" s="6"/>
      <c r="S140" s="6"/>
      <c r="U140" s="6"/>
      <c r="V140" s="6">
        <f>$D140</f>
        <v>101</v>
      </c>
      <c r="W140" s="6"/>
      <c r="X140" s="6"/>
      <c r="Y140" s="6"/>
      <c r="Z140" s="6"/>
      <c r="AA140" s="6"/>
    </row>
    <row r="141" spans="1:27" ht="15" customHeight="1" x14ac:dyDescent="0.3">
      <c r="A141" s="41">
        <v>378</v>
      </c>
      <c r="B141" s="41">
        <v>137</v>
      </c>
      <c r="C141" s="41">
        <v>30</v>
      </c>
      <c r="D141" s="41">
        <v>102</v>
      </c>
      <c r="E141">
        <v>2052</v>
      </c>
      <c r="F141" s="55">
        <v>5.0428240740740739E-2</v>
      </c>
      <c r="G141" s="40" t="s">
        <v>402</v>
      </c>
      <c r="H141" s="40" t="s">
        <v>403</v>
      </c>
      <c r="I141" s="41" t="s">
        <v>250</v>
      </c>
      <c r="J141" s="41" t="s">
        <v>20</v>
      </c>
      <c r="K141" s="41">
        <v>2</v>
      </c>
      <c r="L141" s="41" t="s">
        <v>26</v>
      </c>
      <c r="M141" s="6"/>
      <c r="N141" s="11"/>
      <c r="O141" s="11"/>
      <c r="P141" s="11"/>
      <c r="Q141" s="11">
        <f>$B141</f>
        <v>137</v>
      </c>
      <c r="R141" s="11"/>
      <c r="S141" s="6"/>
      <c r="U141" s="6"/>
      <c r="V141" s="6"/>
      <c r="W141" s="6"/>
      <c r="X141" s="6"/>
      <c r="Y141" s="6">
        <f>$D141</f>
        <v>102</v>
      </c>
      <c r="Z141" s="6"/>
      <c r="AA141" s="6"/>
    </row>
    <row r="142" spans="1:27" ht="15" customHeight="1" x14ac:dyDescent="0.3">
      <c r="A142" s="41">
        <v>379</v>
      </c>
      <c r="B142" s="41">
        <v>138</v>
      </c>
      <c r="D142" s="41"/>
      <c r="E142">
        <v>2051</v>
      </c>
      <c r="F142" s="55">
        <v>5.2233796296296292E-2</v>
      </c>
      <c r="G142" s="40" t="s">
        <v>234</v>
      </c>
      <c r="H142" s="40" t="s">
        <v>235</v>
      </c>
      <c r="I142" s="41" t="s">
        <v>62</v>
      </c>
      <c r="J142" s="41" t="s">
        <v>20</v>
      </c>
      <c r="K142" s="41">
        <v>2</v>
      </c>
      <c r="L142" s="41" t="s">
        <v>26</v>
      </c>
      <c r="M142" s="11"/>
      <c r="N142" s="11"/>
      <c r="O142" s="11"/>
      <c r="P142" s="11"/>
      <c r="Q142" s="11">
        <f>$B142</f>
        <v>138</v>
      </c>
      <c r="R142" s="11"/>
      <c r="S142" s="6"/>
      <c r="U142" s="6"/>
      <c r="V142" s="6"/>
      <c r="W142" s="6"/>
      <c r="X142" s="6"/>
      <c r="Y142" s="6"/>
      <c r="Z142" s="6"/>
      <c r="AA142" s="6"/>
    </row>
    <row r="143" spans="1:27" ht="15" customHeight="1" x14ac:dyDescent="0.3">
      <c r="A143" s="41">
        <v>380</v>
      </c>
      <c r="B143" s="41">
        <v>139</v>
      </c>
      <c r="C143" s="41">
        <v>31</v>
      </c>
      <c r="D143" s="41">
        <v>103</v>
      </c>
      <c r="E143">
        <v>1480</v>
      </c>
      <c r="F143" s="55">
        <v>5.2233796296296292E-2</v>
      </c>
      <c r="G143" s="40" t="s">
        <v>404</v>
      </c>
      <c r="H143" s="40" t="s">
        <v>405</v>
      </c>
      <c r="I143" s="41" t="s">
        <v>250</v>
      </c>
      <c r="J143" s="41" t="s">
        <v>20</v>
      </c>
      <c r="K143" s="41">
        <v>2</v>
      </c>
      <c r="L143" s="41" t="s">
        <v>26</v>
      </c>
      <c r="M143" s="6"/>
      <c r="N143" s="11"/>
      <c r="O143" s="11"/>
      <c r="P143" s="11"/>
      <c r="Q143" s="11">
        <f>$B143</f>
        <v>139</v>
      </c>
      <c r="R143" s="11"/>
      <c r="S143" s="6"/>
      <c r="U143" s="6"/>
      <c r="V143" s="6"/>
      <c r="W143" s="6"/>
      <c r="X143" s="6"/>
      <c r="Y143" s="6">
        <f>$D143</f>
        <v>103</v>
      </c>
      <c r="Z143" s="6"/>
      <c r="AA143" s="6"/>
    </row>
    <row r="144" spans="1:27" ht="15" customHeight="1" x14ac:dyDescent="0.3">
      <c r="A144" s="41">
        <v>381</v>
      </c>
      <c r="B144" s="41">
        <v>140</v>
      </c>
      <c r="C144" s="41">
        <v>32</v>
      </c>
      <c r="D144" s="41">
        <v>104</v>
      </c>
      <c r="E144">
        <v>1504</v>
      </c>
      <c r="F144" s="55">
        <v>5.2592592592592594E-2</v>
      </c>
      <c r="G144" s="40" t="s">
        <v>228</v>
      </c>
      <c r="H144" s="40" t="s">
        <v>206</v>
      </c>
      <c r="I144" s="41" t="s">
        <v>250</v>
      </c>
      <c r="J144" s="41" t="s">
        <v>20</v>
      </c>
      <c r="K144" s="41">
        <v>2</v>
      </c>
      <c r="L144" s="41" t="s">
        <v>26</v>
      </c>
      <c r="M144" s="6"/>
      <c r="N144" s="11"/>
      <c r="O144" s="11"/>
      <c r="P144" s="11"/>
      <c r="Q144" s="11">
        <f>$B144</f>
        <v>140</v>
      </c>
      <c r="R144" s="11"/>
      <c r="S144" s="6"/>
      <c r="U144" s="6"/>
      <c r="V144" s="6"/>
      <c r="W144" s="6"/>
      <c r="X144" s="6"/>
      <c r="Y144" s="6">
        <f>$D144</f>
        <v>104</v>
      </c>
      <c r="Z144" s="6"/>
      <c r="AA144" s="6"/>
    </row>
    <row r="145" spans="1:27" ht="15" customHeight="1" x14ac:dyDescent="0.3">
      <c r="A145" s="41">
        <v>382</v>
      </c>
      <c r="B145" s="41">
        <v>141</v>
      </c>
      <c r="C145" s="41">
        <v>33</v>
      </c>
      <c r="D145" s="41">
        <v>105</v>
      </c>
      <c r="E145">
        <v>1505</v>
      </c>
      <c r="F145" s="55">
        <v>5.2615740740740741E-2</v>
      </c>
      <c r="G145" s="40" t="s">
        <v>406</v>
      </c>
      <c r="H145" s="40" t="s">
        <v>206</v>
      </c>
      <c r="I145" s="41" t="s">
        <v>250</v>
      </c>
      <c r="J145" s="41" t="s">
        <v>20</v>
      </c>
      <c r="K145" s="41">
        <v>2</v>
      </c>
      <c r="L145" s="41" t="s">
        <v>26</v>
      </c>
      <c r="M145" s="6"/>
      <c r="N145" s="6"/>
      <c r="O145" s="11"/>
      <c r="P145" s="11"/>
      <c r="Q145" s="11">
        <f>$B145</f>
        <v>141</v>
      </c>
      <c r="R145" s="11"/>
      <c r="S145" s="6"/>
      <c r="U145" s="6"/>
      <c r="V145" s="6"/>
      <c r="W145" s="6"/>
      <c r="X145" s="6"/>
      <c r="Y145" s="6">
        <f>$D145</f>
        <v>105</v>
      </c>
      <c r="Z145" s="6"/>
      <c r="AA145" s="6"/>
    </row>
    <row r="146" spans="1:27" ht="15" customHeight="1" x14ac:dyDescent="0.3">
      <c r="A146" s="41">
        <v>383</v>
      </c>
      <c r="B146" s="41">
        <v>142</v>
      </c>
      <c r="C146" s="41">
        <v>23</v>
      </c>
      <c r="D146" s="41">
        <v>106</v>
      </c>
      <c r="E146">
        <v>1066</v>
      </c>
      <c r="F146" s="55">
        <v>5.4629629629629625E-2</v>
      </c>
      <c r="G146" s="40" t="s">
        <v>407</v>
      </c>
      <c r="H146" s="40" t="s">
        <v>408</v>
      </c>
      <c r="I146" s="41" t="s">
        <v>248</v>
      </c>
      <c r="J146" s="41" t="s">
        <v>47</v>
      </c>
      <c r="K146" s="41">
        <v>2</v>
      </c>
      <c r="L146" s="41" t="s">
        <v>26</v>
      </c>
      <c r="M146" s="6"/>
      <c r="N146" s="11">
        <f>$B146</f>
        <v>142</v>
      </c>
      <c r="O146" s="11"/>
      <c r="P146" s="6"/>
      <c r="Q146" s="11"/>
      <c r="R146" s="6"/>
      <c r="S146" s="11"/>
      <c r="U146" s="6"/>
      <c r="V146" s="6">
        <f>$D146</f>
        <v>106</v>
      </c>
      <c r="W146" s="6"/>
      <c r="X146" s="6"/>
      <c r="Y146" s="6"/>
      <c r="Z146" s="6"/>
      <c r="AA146" s="6"/>
    </row>
    <row r="147" spans="1:27" ht="15" customHeight="1" x14ac:dyDescent="0.3">
      <c r="A147" s="41">
        <v>384</v>
      </c>
      <c r="B147" s="41">
        <v>143</v>
      </c>
      <c r="C147" s="41">
        <v>24</v>
      </c>
      <c r="D147" s="41">
        <v>107</v>
      </c>
      <c r="E147">
        <v>2275</v>
      </c>
      <c r="F147" s="55">
        <v>5.7337962962962966E-2</v>
      </c>
      <c r="G147" s="40" t="s">
        <v>409</v>
      </c>
      <c r="H147" s="40" t="s">
        <v>410</v>
      </c>
      <c r="I147" s="41" t="s">
        <v>248</v>
      </c>
      <c r="J147" s="41" t="s">
        <v>47</v>
      </c>
      <c r="K147" s="41">
        <v>2</v>
      </c>
      <c r="L147" s="41" t="s">
        <v>26</v>
      </c>
      <c r="M147" s="11"/>
      <c r="N147" s="11">
        <f>$B147</f>
        <v>143</v>
      </c>
      <c r="O147" s="11"/>
      <c r="P147" s="11"/>
      <c r="Q147" s="6"/>
      <c r="R147" s="11"/>
      <c r="S147" s="6"/>
      <c r="U147" s="6"/>
      <c r="V147" s="6">
        <f>$D147</f>
        <v>107</v>
      </c>
      <c r="W147" s="6"/>
      <c r="X147" s="6"/>
      <c r="Y147" s="6"/>
      <c r="Z147" s="6"/>
      <c r="AA147" s="6"/>
    </row>
    <row r="148" spans="1:27" ht="15" customHeight="1" x14ac:dyDescent="0.3">
      <c r="A148" s="41">
        <v>385</v>
      </c>
      <c r="B148" s="41">
        <v>144</v>
      </c>
      <c r="C148" s="41">
        <v>25</v>
      </c>
      <c r="D148" s="41">
        <v>108</v>
      </c>
      <c r="E148">
        <v>933</v>
      </c>
      <c r="F148" s="55">
        <v>5.7349537037037032E-2</v>
      </c>
      <c r="G148" s="40" t="s">
        <v>360</v>
      </c>
      <c r="H148" s="40" t="s">
        <v>411</v>
      </c>
      <c r="I148" s="41" t="s">
        <v>248</v>
      </c>
      <c r="J148" s="41" t="s">
        <v>28</v>
      </c>
      <c r="K148" s="41">
        <v>2</v>
      </c>
      <c r="L148" s="41" t="s">
        <v>26</v>
      </c>
      <c r="M148" s="6"/>
      <c r="N148" s="6"/>
      <c r="O148" s="11"/>
      <c r="P148" s="11"/>
      <c r="Q148" s="6"/>
      <c r="R148" s="6"/>
      <c r="S148" s="11">
        <f>$B148</f>
        <v>144</v>
      </c>
      <c r="U148" s="6"/>
      <c r="V148" s="6"/>
      <c r="W148" s="6"/>
      <c r="X148" s="6"/>
      <c r="Y148" s="6"/>
      <c r="Z148" s="6"/>
      <c r="AA148" s="6">
        <f>$D148</f>
        <v>108</v>
      </c>
    </row>
    <row r="149" spans="1:27" ht="15" customHeight="1" x14ac:dyDescent="0.3">
      <c r="B149" s="41"/>
      <c r="F149" s="41"/>
      <c r="G149" s="40"/>
      <c r="H149" s="40"/>
      <c r="I149" s="41"/>
      <c r="J149" s="41"/>
      <c r="K149"/>
      <c r="L149" s="41"/>
    </row>
    <row r="150" spans="1:27" ht="15" customHeight="1" x14ac:dyDescent="0.25">
      <c r="B150" s="1"/>
      <c r="C150" s="1"/>
      <c r="H150" s="31" t="s">
        <v>19</v>
      </c>
    </row>
    <row r="151" spans="1:27" ht="15" customHeight="1" x14ac:dyDescent="0.25">
      <c r="B151" s="1"/>
      <c r="C151" s="1"/>
      <c r="G151" s="31"/>
    </row>
    <row r="152" spans="1:27" ht="15" customHeight="1" x14ac:dyDescent="0.25">
      <c r="A152" s="37" t="s">
        <v>18</v>
      </c>
      <c r="B152">
        <f t="shared" ref="B152:B158" si="0">COUNTIF(J:J,A152)</f>
        <v>16</v>
      </c>
      <c r="C152" s="1"/>
      <c r="H152" s="26" t="s">
        <v>14</v>
      </c>
      <c r="M152" s="26">
        <f>SUM(SMALL(M$5:M$149,{9,10,11,12,13,14,15,16}))</f>
        <v>940</v>
      </c>
      <c r="N152" s="26">
        <f>SUM(SMALL(N$5:N$149,{9,10,11,12,13,14,15,16}))</f>
        <v>632</v>
      </c>
      <c r="O152" s="26">
        <f>SUM(SMALL(O$5:O$149,{9,10,11,12,13,14,15,16}))</f>
        <v>621</v>
      </c>
      <c r="P152" s="26">
        <f>SUM(SMALL(P$5:P$149,{9,10,11,12,13,14,15,16}))</f>
        <v>390</v>
      </c>
      <c r="Q152" s="26">
        <f>SUM(SMALL(Q$5:Q$149,{9,10,11,12,13,14,15,16}))</f>
        <v>806</v>
      </c>
      <c r="S152" s="26">
        <f>SUM(SMALL(S$5:S$149,{9,10,11,12,13,14,15,16}))</f>
        <v>448</v>
      </c>
      <c r="U152" s="26">
        <f>SUM(SMALL(U$5:U$149,{5,6,7,8}))</f>
        <v>313</v>
      </c>
      <c r="V152" s="26">
        <f>SUM(SMALL(V$5:V$149,{5,6,7,8}))</f>
        <v>131</v>
      </c>
      <c r="W152" s="26">
        <f>SUM(SMALL(W$5:W$149,{5,6,7,8}))</f>
        <v>188</v>
      </c>
      <c r="X152" s="26">
        <f>SUM(SMALL(X$5:X$149,{5,6,7,8}))</f>
        <v>105</v>
      </c>
      <c r="Y152" s="26">
        <f>SUM(SMALL(Y$5:Y$149,{5,6,7,8}))</f>
        <v>245</v>
      </c>
      <c r="Z152" s="26">
        <f>SUM(SMALL(Z$5:Z$149,{5,6,7,8}))</f>
        <v>198</v>
      </c>
      <c r="AA152" s="26">
        <f>SUM(SMALL(AA$5:AA$149,{5,6,7,8}))</f>
        <v>66</v>
      </c>
    </row>
    <row r="153" spans="1:27" ht="15" customHeight="1" x14ac:dyDescent="0.25">
      <c r="A153" s="37" t="s">
        <v>47</v>
      </c>
      <c r="B153">
        <f t="shared" si="0"/>
        <v>30</v>
      </c>
      <c r="M153" s="26">
        <f>COUNT(SMALL(M$5:M$149,{9,10,11,12,13,14,15,16}))</f>
        <v>8</v>
      </c>
      <c r="N153" s="26">
        <f>COUNT(SMALL(N$5:N$149,{9,10,11,12,13,14,15,16}))</f>
        <v>8</v>
      </c>
      <c r="O153" s="26">
        <f>COUNT(SMALL(O$5:O$149,{9,10,11,12,13,14,15,16}))</f>
        <v>8</v>
      </c>
      <c r="P153" s="26">
        <f>COUNT(SMALL(P$5:P$149,{9,10,11,12,13,14,15,16}))</f>
        <v>8</v>
      </c>
      <c r="Q153" s="26">
        <f>COUNT(SMALL(Q$5:Q$149,{9,10,11,12,13,14,15,16}))</f>
        <v>8</v>
      </c>
      <c r="S153" s="26">
        <f>COUNT(SMALL(S$5:S$149,{9,10,11,12,13,14,15,16}))</f>
        <v>8</v>
      </c>
      <c r="U153" s="26">
        <f>COUNT(SMALL(U$5:U$149,{5,6,7,8}))</f>
        <v>4</v>
      </c>
      <c r="V153" s="26">
        <f>COUNT(SMALL(V$5:V$149,{5,6,7,8}))</f>
        <v>4</v>
      </c>
      <c r="W153" s="26">
        <f>COUNT(SMALL(W$5:W$149,{5,6,7,8}))</f>
        <v>4</v>
      </c>
      <c r="X153" s="26">
        <f>COUNT(SMALL(X$5:X$149,{5,6,7,8}))</f>
        <v>4</v>
      </c>
      <c r="Y153" s="26">
        <f>COUNT(SMALL(Y$5:Y$149,{5,6,7,8}))</f>
        <v>4</v>
      </c>
      <c r="Z153" s="26">
        <f>COUNT(SMALL(Z$5:Z$149,{5,6,7,8}))</f>
        <v>4</v>
      </c>
      <c r="AA153" s="26">
        <f>COUNT(SMALL(AA$5:AA$149,{5,6,7,8}))</f>
        <v>4</v>
      </c>
    </row>
    <row r="154" spans="1:27" ht="15" customHeight="1" x14ac:dyDescent="0.25">
      <c r="A154" s="37" t="s">
        <v>25</v>
      </c>
      <c r="B154">
        <f t="shared" si="0"/>
        <v>18</v>
      </c>
    </row>
    <row r="155" spans="1:27" ht="15" customHeight="1" x14ac:dyDescent="0.25">
      <c r="A155" s="37" t="s">
        <v>24</v>
      </c>
      <c r="B155">
        <f t="shared" si="0"/>
        <v>27</v>
      </c>
      <c r="H155" s="27" t="s">
        <v>15</v>
      </c>
      <c r="N155" s="27">
        <f>SUM(SMALL(N$5:N$149,{17,18,19,20,21,22,23,24}))</f>
        <v>952</v>
      </c>
      <c r="P155" s="27">
        <f>SUM(SMALL(P$5:P$149,{17,18,19,20,21,22,23,24}))</f>
        <v>674</v>
      </c>
      <c r="Q155" s="27">
        <f>SUM(SMALL(Q$5:Q$149,{17,18,19,20,21,22,23,24}))</f>
        <v>1047</v>
      </c>
      <c r="V155" s="27">
        <f>SUM(SMALL(V$5:V$149,{9,10,11,12}))</f>
        <v>265</v>
      </c>
      <c r="X155" s="27">
        <f>SUM(SMALL(X$5:X$149,{9,10,11,12}))</f>
        <v>189</v>
      </c>
      <c r="Y155" s="27">
        <f>SUM(SMALL(Y$5:Y$149,{9,10,11,12}))</f>
        <v>300</v>
      </c>
      <c r="AA155" s="27">
        <f>SUM(SMALL(AA$5:AA$149,{9,10,11,12}))</f>
        <v>171</v>
      </c>
    </row>
    <row r="156" spans="1:27" ht="15" customHeight="1" x14ac:dyDescent="0.25">
      <c r="A156" s="37" t="s">
        <v>20</v>
      </c>
      <c r="B156">
        <f t="shared" si="0"/>
        <v>24</v>
      </c>
      <c r="N156" s="27">
        <f>COUNT(SMALL(N$5:N$149,{17,18,19,20,21,22,23,24}))</f>
        <v>8</v>
      </c>
      <c r="P156" s="27">
        <f>COUNT(SMALL(P$5:P$149,{17,18,19,20,21,22,23,24}))</f>
        <v>8</v>
      </c>
      <c r="Q156" s="27">
        <f>COUNT(SMALL(Q$5:Q$149,{17,18,19,20,21,22,23,24}))</f>
        <v>8</v>
      </c>
      <c r="V156" s="27">
        <f>COUNT(SMALL(V$5:V$149,{9,10,11,12}))</f>
        <v>4</v>
      </c>
      <c r="X156" s="27">
        <f>COUNT(SMALL(X$5:X$149,{9,10,11,12}))</f>
        <v>4</v>
      </c>
      <c r="Y156" s="27">
        <f>COUNT(SMALL(Y$5:Y$149,{9,10,11,12}))</f>
        <v>4</v>
      </c>
      <c r="AA156" s="27">
        <f>COUNT(SMALL(AA$5:AA$149,{9,10,11,12}))</f>
        <v>4</v>
      </c>
    </row>
    <row r="157" spans="1:27" ht="15" customHeight="1" x14ac:dyDescent="0.25">
      <c r="A157" s="37" t="s">
        <v>48</v>
      </c>
      <c r="B157">
        <f t="shared" si="0"/>
        <v>11</v>
      </c>
    </row>
    <row r="158" spans="1:27" ht="15" customHeight="1" x14ac:dyDescent="0.25">
      <c r="A158" s="37" t="s">
        <v>28</v>
      </c>
      <c r="B158">
        <f t="shared" si="0"/>
        <v>18</v>
      </c>
      <c r="H158" s="25" t="s">
        <v>16</v>
      </c>
      <c r="V158" s="25">
        <f>SUM(SMALL(V$5:V$149,{13,14,15,16}))</f>
        <v>353</v>
      </c>
      <c r="X158" s="25">
        <f>SUM(SMALL(X$5:X$149,{13,14,15,16}))</f>
        <v>229</v>
      </c>
      <c r="Y158" s="25">
        <f>SUM(SMALL(Y$5:Y$149,{13,14,15,16}))</f>
        <v>357</v>
      </c>
    </row>
    <row r="159" spans="1:27" ht="15" customHeight="1" x14ac:dyDescent="0.3">
      <c r="A159" s="37"/>
      <c r="B159" s="2">
        <f>SUM(B152:B158)</f>
        <v>144</v>
      </c>
      <c r="D159" s="41">
        <f>B159+10</f>
        <v>154</v>
      </c>
      <c r="V159" s="25">
        <f>COUNT(SMALL(V$5:V$149,{13,14,15,16}))</f>
        <v>4</v>
      </c>
      <c r="X159" s="25">
        <f>COUNT(SMALL(X$5:X$149,{13,14,15,16}))</f>
        <v>4</v>
      </c>
      <c r="Y159" s="25">
        <f>COUNT(SMALL(Y$5:Y$149,{13,14,15,16}))</f>
        <v>4</v>
      </c>
    </row>
    <row r="160" spans="1:27" ht="15" customHeight="1" x14ac:dyDescent="0.3">
      <c r="A160" s="37"/>
      <c r="B160" s="2"/>
      <c r="D160" s="41"/>
    </row>
    <row r="161" spans="1:28" ht="15" customHeight="1" x14ac:dyDescent="0.3">
      <c r="A161" s="37"/>
      <c r="B161" s="2"/>
      <c r="D161" s="41"/>
      <c r="H161" s="37" t="s">
        <v>17</v>
      </c>
      <c r="V161" s="1">
        <f>SUM(SMALL(V$5:V$149,{17,18,19,20}))</f>
        <v>379</v>
      </c>
      <c r="X161" s="1">
        <f>SUM(SMALL(X$5:X$149,{17,18,19,20}))</f>
        <v>336</v>
      </c>
    </row>
    <row r="162" spans="1:28" ht="15" customHeight="1" x14ac:dyDescent="0.3">
      <c r="A162" s="37"/>
      <c r="B162" s="2"/>
      <c r="D162" s="41"/>
      <c r="V162" s="1">
        <f>COUNT(SMALL(V$5:V$149,{17,18,19,20}))</f>
        <v>4</v>
      </c>
      <c r="X162" s="1">
        <f>COUNT(SMALL(X$5:X$149,{17,18,19,20}))</f>
        <v>4</v>
      </c>
    </row>
    <row r="163" spans="1:28" ht="15" customHeight="1" x14ac:dyDescent="0.3">
      <c r="A163" s="37"/>
      <c r="B163" s="2"/>
      <c r="D163" s="41"/>
    </row>
    <row r="164" spans="1:28" ht="15" customHeight="1" x14ac:dyDescent="0.3">
      <c r="A164" s="37"/>
      <c r="B164" s="2"/>
      <c r="D164" s="41"/>
      <c r="H164" s="37" t="s">
        <v>23</v>
      </c>
      <c r="V164" s="1">
        <f>SUM(SMALL(V$5:V$149,{21,22,23,24}))</f>
        <v>414</v>
      </c>
    </row>
    <row r="165" spans="1:28" ht="15" customHeight="1" x14ac:dyDescent="0.3">
      <c r="A165" s="37"/>
      <c r="B165" s="2"/>
      <c r="D165" s="41"/>
      <c r="V165" s="1">
        <f>COUNT(SMALL(V$5:V$149,{21,22,23,24}))</f>
        <v>4</v>
      </c>
    </row>
    <row r="167" spans="1:28" ht="15" customHeight="1" x14ac:dyDescent="0.25">
      <c r="M167" s="39">
        <f t="shared" ref="M167:S167" si="1">INT(COUNTA(M5:M149)/8)</f>
        <v>2</v>
      </c>
      <c r="N167" s="39">
        <f t="shared" si="1"/>
        <v>3</v>
      </c>
      <c r="O167" s="39">
        <f t="shared" si="1"/>
        <v>2</v>
      </c>
      <c r="P167" s="39">
        <f t="shared" si="1"/>
        <v>3</v>
      </c>
      <c r="Q167" s="39">
        <f t="shared" si="1"/>
        <v>3</v>
      </c>
      <c r="R167" s="39">
        <f t="shared" si="1"/>
        <v>1</v>
      </c>
      <c r="S167" s="39">
        <f t="shared" si="1"/>
        <v>2</v>
      </c>
      <c r="T167" s="38"/>
      <c r="U167" s="39">
        <f t="shared" ref="U167:AA167" si="2">INT(COUNTA(U5:U149)/4)</f>
        <v>2</v>
      </c>
      <c r="V167" s="39">
        <f t="shared" si="2"/>
        <v>6</v>
      </c>
      <c r="W167" s="39">
        <f t="shared" si="2"/>
        <v>2</v>
      </c>
      <c r="X167" s="39">
        <f t="shared" si="2"/>
        <v>5</v>
      </c>
      <c r="Y167" s="39">
        <f t="shared" si="2"/>
        <v>4</v>
      </c>
      <c r="Z167" s="39">
        <f t="shared" si="2"/>
        <v>2</v>
      </c>
      <c r="AA167" s="39">
        <f t="shared" si="2"/>
        <v>3</v>
      </c>
      <c r="AB167" s="39"/>
    </row>
  </sheetData>
  <sortState xmlns:xlrd2="http://schemas.microsoft.com/office/spreadsheetml/2017/richdata2" ref="A5:AB148">
    <sortCondition ref="A5:A148"/>
  </sortState>
  <phoneticPr fontId="0" type="noConversion"/>
  <conditionalFormatting sqref="E5:E19 E21:E28 E30:E148">
    <cfRule type="duplicateValues" dxfId="2" priority="1"/>
  </conditionalFormatting>
  <conditionalFormatting sqref="E149">
    <cfRule type="duplicateValues" dxfId="1" priority="35"/>
  </conditionalFormatting>
  <pageMargins left="0.75" right="0.75" top="1.1399999999999999" bottom="1.3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263"/>
  <sheetViews>
    <sheetView zoomScale="80" zoomScaleNormal="80" workbookViewId="0">
      <pane xSplit="12" ySplit="4" topLeftCell="M237" activePane="bottomRight" state="frozen"/>
      <selection activeCell="A5" sqref="A5:L213"/>
      <selection pane="topRight" activeCell="A5" sqref="A5:L213"/>
      <selection pane="bottomLeft" activeCell="A5" sqref="A5:L213"/>
      <selection pane="bottomRight" activeCell="U261" sqref="U261"/>
    </sheetView>
  </sheetViews>
  <sheetFormatPr defaultRowHeight="15" customHeight="1" x14ac:dyDescent="0.25"/>
  <cols>
    <col min="1" max="1" width="5.6640625" bestFit="1" customWidth="1"/>
    <col min="2" max="2" width="4.5546875" bestFit="1" customWidth="1"/>
    <col min="3" max="3" width="4.44140625" bestFit="1" customWidth="1"/>
    <col min="4" max="4" width="4.88671875" customWidth="1"/>
    <col min="5" max="5" width="5.5546875" bestFit="1" customWidth="1"/>
    <col min="6" max="6" width="7.5546875" bestFit="1" customWidth="1"/>
    <col min="7" max="7" width="11.44140625" bestFit="1" customWidth="1"/>
    <col min="8" max="8" width="16.109375" bestFit="1" customWidth="1"/>
    <col min="9" max="9" width="4.88671875" style="1" customWidth="1"/>
    <col min="10" max="10" width="5.33203125" style="1" customWidth="1"/>
    <col min="11" max="11" width="3.109375" style="1" customWidth="1"/>
    <col min="12" max="12" width="5.44140625" style="1" bestFit="1" customWidth="1"/>
    <col min="13" max="13" width="5.5546875" style="1" customWidth="1"/>
    <col min="14" max="14" width="5.5546875" style="1" bestFit="1" customWidth="1"/>
    <col min="15" max="15" width="5.5546875" style="1" customWidth="1"/>
    <col min="16" max="16" width="5.5546875" style="1" bestFit="1" customWidth="1"/>
    <col min="17" max="17" width="5.5546875" style="1" customWidth="1"/>
    <col min="18" max="18" width="6.109375" style="1" bestFit="1" customWidth="1"/>
    <col min="19" max="19" width="5.5546875" style="1" bestFit="1" customWidth="1"/>
    <col min="20" max="20" width="1.6640625" style="1" customWidth="1"/>
    <col min="21" max="21" width="5" style="1" customWidth="1"/>
    <col min="22" max="22" width="4.88671875" style="1" bestFit="1" customWidth="1"/>
    <col min="23" max="23" width="4.88671875" style="1" customWidth="1"/>
    <col min="24" max="24" width="5.33203125" style="1" bestFit="1" customWidth="1"/>
    <col min="25" max="25" width="4.88671875" style="1" customWidth="1"/>
    <col min="26" max="26" width="6.109375" style="1" bestFit="1" customWidth="1"/>
    <col min="27" max="27" width="4.88671875" style="1" bestFit="1" customWidth="1"/>
    <col min="28" max="28" width="1.6640625" style="1" customWidth="1"/>
  </cols>
  <sheetData>
    <row r="1" spans="1:28" ht="49.95" customHeight="1" x14ac:dyDescent="0.25">
      <c r="A1" s="50" t="s">
        <v>49</v>
      </c>
      <c r="B1" s="51"/>
      <c r="C1" s="51"/>
      <c r="D1" s="51"/>
      <c r="E1" s="51"/>
      <c r="F1" s="51"/>
      <c r="G1" s="51"/>
      <c r="H1" s="51"/>
      <c r="I1" s="51"/>
      <c r="J1" s="51"/>
      <c r="K1" s="4"/>
      <c r="L1" s="4"/>
      <c r="M1"/>
      <c r="N1"/>
      <c r="O1" s="2"/>
      <c r="P1" s="2" t="s">
        <v>29</v>
      </c>
      <c r="Q1"/>
      <c r="S1" s="2"/>
      <c r="T1"/>
      <c r="U1"/>
      <c r="W1"/>
      <c r="X1" s="2" t="s">
        <v>30</v>
      </c>
      <c r="Y1"/>
      <c r="Z1"/>
      <c r="AA1"/>
      <c r="AB1"/>
    </row>
    <row r="2" spans="1:28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18</v>
      </c>
      <c r="N2" s="3" t="s">
        <v>47</v>
      </c>
      <c r="O2" s="3" t="s">
        <v>25</v>
      </c>
      <c r="P2" s="3" t="s">
        <v>24</v>
      </c>
      <c r="Q2" s="3" t="s">
        <v>20</v>
      </c>
      <c r="R2" s="3" t="s">
        <v>48</v>
      </c>
      <c r="S2" s="3" t="s">
        <v>28</v>
      </c>
      <c r="T2" s="3"/>
      <c r="U2" s="3" t="s">
        <v>18</v>
      </c>
      <c r="V2" s="3" t="s">
        <v>47</v>
      </c>
      <c r="W2" s="3" t="s">
        <v>25</v>
      </c>
      <c r="X2" s="3" t="s">
        <v>24</v>
      </c>
      <c r="Y2" s="3" t="s">
        <v>20</v>
      </c>
      <c r="Z2" s="3" t="s">
        <v>48</v>
      </c>
      <c r="AA2" s="3" t="s">
        <v>28</v>
      </c>
      <c r="AB2" s="3"/>
    </row>
    <row r="3" spans="1:28" ht="15" customHeight="1" x14ac:dyDescent="0.25">
      <c r="A3" s="4" t="str">
        <f>Team!A2</f>
        <v>RACE 3 - Ware 9.5k - Thursday 12th June 2025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SUM(SMALL(M$5:M$245,{1,2,3,4,5,6,7,8,9,10,11,12}))</f>
        <v>734</v>
      </c>
      <c r="N3" s="5">
        <f>SUM(SMALL(N$5:N$245,{1,2,3,4,5,6,7,8,9,10,11,12}))</f>
        <v>407</v>
      </c>
      <c r="O3" s="5">
        <f>SUM(SMALL(O$5:O$245,{1,2,3,4,5,6,7,8,9,10,11,12}))</f>
        <v>1107</v>
      </c>
      <c r="P3" s="5">
        <f>SUM(SMALL(P$5:P$245,{1,2,3,4,5,6,7,8,9,10,11,12}))</f>
        <v>454</v>
      </c>
      <c r="Q3" s="5">
        <f>SUM(SMALL(Q$5:Q$245,{1,2,3,4,5,6,7,8,9,10,11,12}))</f>
        <v>1022</v>
      </c>
      <c r="R3" s="5">
        <f>SUM(SMALL(R$5:R$245,{1,2,3,4,5,6,7,8,9,10,11,12}))</f>
        <v>915</v>
      </c>
      <c r="S3" s="5">
        <f>SUM(SMALL(S$5:S$245,{1,2,3,4,5,6,7,8,9,10,11,12}))</f>
        <v>179</v>
      </c>
      <c r="T3" s="3"/>
      <c r="U3" s="5">
        <f>SUM(SMALL(U$5:U$245,{1,2,3,4,5,6}))</f>
        <v>220</v>
      </c>
      <c r="V3" s="5">
        <f>SUM(SMALL(V$5:V$245,{1,2,3,4,5,6}))</f>
        <v>102</v>
      </c>
      <c r="W3" s="5">
        <f>SUM(SMALL(W$5:W$245,{1,2,3,4,5,6}))</f>
        <v>272</v>
      </c>
      <c r="X3" s="5">
        <f>SUM(SMALL(X$5:X$245,{1,2,3,4,5,6}))</f>
        <v>147</v>
      </c>
      <c r="Y3" s="5">
        <f>SUM(SMALL(Y$5:Y$245,{1,2,3,4,5,6}))</f>
        <v>361</v>
      </c>
      <c r="Z3" s="5">
        <f>SUM(SMALL(Z$5:Z$245,{1,2,3,4,5,6}))</f>
        <v>77</v>
      </c>
      <c r="AA3" s="5">
        <f>SUM(SMALL(AA$5:AA$245,{1,2,3,4,5,6}))</f>
        <v>37</v>
      </c>
      <c r="AB3" s="3"/>
    </row>
    <row r="4" spans="1:28" s="2" customFormat="1" ht="15" customHeight="1" x14ac:dyDescent="0.25">
      <c r="A4" s="3" t="s">
        <v>13</v>
      </c>
      <c r="B4" s="3" t="s">
        <v>8</v>
      </c>
      <c r="C4" s="3" t="s">
        <v>22</v>
      </c>
      <c r="D4" s="3" t="s">
        <v>1</v>
      </c>
      <c r="E4" s="3" t="s">
        <v>2</v>
      </c>
      <c r="F4" s="3" t="s">
        <v>3</v>
      </c>
      <c r="G4" s="2" t="s">
        <v>4</v>
      </c>
      <c r="H4" s="2" t="s">
        <v>5</v>
      </c>
      <c r="I4" s="3" t="s">
        <v>6</v>
      </c>
      <c r="J4" s="3" t="s">
        <v>7</v>
      </c>
      <c r="K4" s="3" t="s">
        <v>21</v>
      </c>
      <c r="L4" s="3" t="s">
        <v>8</v>
      </c>
      <c r="M4" s="5">
        <f>COUNT(SMALL(M$5:M$245,{1,2,3,4,5,6,7,8,9,10,11,12}))</f>
        <v>12</v>
      </c>
      <c r="N4" s="5">
        <f>COUNT(SMALL(N$5:N$245,{1,2,3,4,5,6,7,8,9,10,11,12}))</f>
        <v>12</v>
      </c>
      <c r="O4" s="5">
        <f>COUNT(SMALL(O$5:O$245,{1,2,3,4,5,6,7,8,9,10,11,12}))</f>
        <v>12</v>
      </c>
      <c r="P4" s="5">
        <f>COUNT(SMALL(P$5:P$245,{1,2,3,4,5,6,7,8,9,10,11,12}))</f>
        <v>12</v>
      </c>
      <c r="Q4" s="5">
        <f>COUNT(SMALL(Q$5:Q$245,{1,2,3,4,5,6,7,8,9,10,11,12}))</f>
        <v>12</v>
      </c>
      <c r="R4" s="5">
        <f>COUNT(SMALL(R$5:R$245,{1,2,3,4,5,6,7,8,9,10,11,12}))</f>
        <v>12</v>
      </c>
      <c r="S4" s="5">
        <f>COUNT(SMALL(S$5:S$245,{1,2,3,4,5,6,7,8,9,10,11,12}))</f>
        <v>12</v>
      </c>
      <c r="T4" s="3"/>
      <c r="U4" s="5">
        <f>COUNT(SMALL(U$5:U$245,{1,2,3,4,5,6}))</f>
        <v>6</v>
      </c>
      <c r="V4" s="5">
        <f>COUNT(SMALL(V$5:V$245,{1,2,3,4,5,6}))</f>
        <v>6</v>
      </c>
      <c r="W4" s="5">
        <f>COUNT(SMALL(W$5:W$245,{1,2,3,4,5,6}))</f>
        <v>6</v>
      </c>
      <c r="X4" s="5">
        <f>COUNT(SMALL(X$5:X$245,{1,2,3,4,5,6}))</f>
        <v>6</v>
      </c>
      <c r="Y4" s="5">
        <f>COUNT(SMALL(Y$5:Y$245,{1,2,3,4,5,6}))</f>
        <v>6</v>
      </c>
      <c r="Z4" s="5">
        <f>COUNT(SMALL(Z$5:Z$245,{1,2,3,4,5,6}))</f>
        <v>6</v>
      </c>
      <c r="AA4" s="5">
        <f>COUNT(SMALL(AA$5:AA$245,{1,2,3,4,5,6}))</f>
        <v>6</v>
      </c>
      <c r="AB4" s="3"/>
    </row>
    <row r="5" spans="1:28" ht="15" customHeight="1" x14ac:dyDescent="0.3">
      <c r="A5" s="41">
        <v>1</v>
      </c>
      <c r="B5" s="41">
        <v>1</v>
      </c>
      <c r="C5" s="41"/>
      <c r="D5" s="41"/>
      <c r="E5">
        <v>906</v>
      </c>
      <c r="F5" s="54">
        <v>2.266203703703704E-2</v>
      </c>
      <c r="G5" s="40" t="s">
        <v>60</v>
      </c>
      <c r="H5" s="40" t="s">
        <v>61</v>
      </c>
      <c r="I5" s="41" t="s">
        <v>62</v>
      </c>
      <c r="J5" s="41" t="s">
        <v>28</v>
      </c>
      <c r="K5" s="41">
        <v>2</v>
      </c>
      <c r="L5" s="41" t="s">
        <v>27</v>
      </c>
      <c r="M5" s="6"/>
      <c r="N5" s="11"/>
      <c r="O5" s="11"/>
      <c r="P5" s="11"/>
      <c r="Q5" s="6"/>
      <c r="R5" s="11"/>
      <c r="S5" s="11">
        <f>$B5</f>
        <v>1</v>
      </c>
      <c r="U5" s="6"/>
      <c r="V5" s="6"/>
      <c r="W5" s="6"/>
      <c r="X5" s="6"/>
      <c r="Y5" s="6"/>
      <c r="Z5" s="6"/>
      <c r="AA5" s="6"/>
    </row>
    <row r="6" spans="1:28" ht="15" customHeight="1" x14ac:dyDescent="0.3">
      <c r="A6" s="41">
        <v>2</v>
      </c>
      <c r="B6" s="41">
        <v>2</v>
      </c>
      <c r="C6" s="41"/>
      <c r="D6" s="41"/>
      <c r="E6">
        <v>1404</v>
      </c>
      <c r="F6" s="54">
        <v>2.2916666666666665E-2</v>
      </c>
      <c r="G6" s="40" t="s">
        <v>63</v>
      </c>
      <c r="H6" s="40" t="s">
        <v>64</v>
      </c>
      <c r="I6" s="41" t="s">
        <v>62</v>
      </c>
      <c r="J6" s="41" t="s">
        <v>25</v>
      </c>
      <c r="K6" s="41">
        <v>2</v>
      </c>
      <c r="L6" s="41" t="s">
        <v>27</v>
      </c>
      <c r="M6" s="6"/>
      <c r="N6" s="11"/>
      <c r="O6" s="11">
        <f>$B6</f>
        <v>2</v>
      </c>
      <c r="P6" s="11"/>
      <c r="Q6" s="6"/>
      <c r="R6" s="11"/>
      <c r="S6" s="6"/>
      <c r="U6" s="6"/>
      <c r="V6" s="6"/>
      <c r="W6" s="6"/>
      <c r="X6" s="6"/>
      <c r="Y6" s="6"/>
      <c r="Z6" s="6"/>
      <c r="AA6" s="6"/>
    </row>
    <row r="7" spans="1:28" ht="15" customHeight="1" x14ac:dyDescent="0.3">
      <c r="A7" s="41">
        <v>3</v>
      </c>
      <c r="B7" s="41">
        <v>3</v>
      </c>
      <c r="C7" s="41"/>
      <c r="D7" s="41"/>
      <c r="E7">
        <v>973</v>
      </c>
      <c r="F7" s="54">
        <v>2.3263888888888886E-2</v>
      </c>
      <c r="G7" s="40" t="s">
        <v>65</v>
      </c>
      <c r="H7" s="40" t="s">
        <v>66</v>
      </c>
      <c r="I7" s="41" t="s">
        <v>62</v>
      </c>
      <c r="J7" s="41" t="s">
        <v>48</v>
      </c>
      <c r="K7" s="41">
        <v>2</v>
      </c>
      <c r="L7" s="41" t="s">
        <v>27</v>
      </c>
      <c r="M7" s="6"/>
      <c r="N7" s="6"/>
      <c r="O7" s="11"/>
      <c r="P7" s="6"/>
      <c r="Q7" s="11"/>
      <c r="R7" s="11">
        <f>$B7</f>
        <v>3</v>
      </c>
      <c r="S7" s="6"/>
      <c r="U7" s="6"/>
      <c r="V7" s="6"/>
      <c r="W7" s="6"/>
      <c r="X7" s="6"/>
      <c r="Y7" s="6"/>
      <c r="Z7" s="6"/>
      <c r="AA7" s="6"/>
    </row>
    <row r="8" spans="1:28" ht="15" customHeight="1" x14ac:dyDescent="0.3">
      <c r="A8" s="41">
        <v>4</v>
      </c>
      <c r="B8" s="41">
        <v>4</v>
      </c>
      <c r="C8" s="41"/>
      <c r="D8" s="41"/>
      <c r="E8">
        <v>1218</v>
      </c>
      <c r="F8" s="54">
        <v>2.3483796296296298E-2</v>
      </c>
      <c r="G8" s="40" t="s">
        <v>67</v>
      </c>
      <c r="H8" s="40" t="s">
        <v>68</v>
      </c>
      <c r="I8" s="41" t="s">
        <v>62</v>
      </c>
      <c r="J8" s="41" t="s">
        <v>24</v>
      </c>
      <c r="K8" s="41">
        <v>2</v>
      </c>
      <c r="L8" s="41" t="s">
        <v>27</v>
      </c>
      <c r="M8" s="6"/>
      <c r="N8" s="11"/>
      <c r="O8" s="11"/>
      <c r="P8" s="11">
        <f>$B8</f>
        <v>4</v>
      </c>
      <c r="Q8" s="6"/>
      <c r="R8" s="11"/>
      <c r="S8" s="6"/>
      <c r="U8" s="6"/>
      <c r="V8" s="6"/>
      <c r="W8" s="6"/>
      <c r="X8" s="6"/>
      <c r="Y8" s="6"/>
      <c r="Z8" s="6"/>
      <c r="AA8" s="6"/>
    </row>
    <row r="9" spans="1:28" ht="15" customHeight="1" x14ac:dyDescent="0.3">
      <c r="A9" s="41">
        <v>5</v>
      </c>
      <c r="B9" s="41">
        <v>5</v>
      </c>
      <c r="C9" s="41">
        <v>1</v>
      </c>
      <c r="D9" s="41">
        <v>1</v>
      </c>
      <c r="E9">
        <v>894</v>
      </c>
      <c r="F9" s="54">
        <v>2.3796296296296298E-2</v>
      </c>
      <c r="G9" s="40" t="s">
        <v>419</v>
      </c>
      <c r="H9" s="40" t="s">
        <v>420</v>
      </c>
      <c r="I9" s="41" t="s">
        <v>421</v>
      </c>
      <c r="J9" s="41" t="s">
        <v>28</v>
      </c>
      <c r="K9" s="41">
        <v>2</v>
      </c>
      <c r="L9" s="41" t="s">
        <v>27</v>
      </c>
      <c r="M9" s="6"/>
      <c r="N9" s="6"/>
      <c r="O9" s="11"/>
      <c r="P9" s="6"/>
      <c r="Q9" s="11"/>
      <c r="R9" s="6"/>
      <c r="S9" s="11">
        <f>$B9</f>
        <v>5</v>
      </c>
      <c r="U9" s="6"/>
      <c r="V9" s="6"/>
      <c r="W9" s="6"/>
      <c r="X9" s="6"/>
      <c r="Y9" s="6"/>
      <c r="Z9" s="6"/>
      <c r="AA9" s="6">
        <f>$D9</f>
        <v>1</v>
      </c>
    </row>
    <row r="10" spans="1:28" ht="15" customHeight="1" x14ac:dyDescent="0.3">
      <c r="A10" s="41">
        <v>6</v>
      </c>
      <c r="B10" s="41">
        <v>6</v>
      </c>
      <c r="C10" s="41"/>
      <c r="D10" s="41"/>
      <c r="E10">
        <v>1139</v>
      </c>
      <c r="F10" s="54">
        <v>2.3854166666666666E-2</v>
      </c>
      <c r="G10" s="40" t="s">
        <v>69</v>
      </c>
      <c r="H10" s="40" t="s">
        <v>70</v>
      </c>
      <c r="I10" s="41" t="s">
        <v>62</v>
      </c>
      <c r="J10" s="41" t="s">
        <v>47</v>
      </c>
      <c r="K10" s="41">
        <v>2</v>
      </c>
      <c r="L10" s="41" t="s">
        <v>27</v>
      </c>
      <c r="M10" s="6"/>
      <c r="N10" s="11">
        <f>$B10</f>
        <v>6</v>
      </c>
      <c r="O10" s="6"/>
      <c r="P10" s="6"/>
      <c r="Q10" s="6"/>
      <c r="R10" s="11"/>
      <c r="S10" s="6"/>
      <c r="U10" s="6"/>
      <c r="V10" s="6"/>
      <c r="W10" s="6"/>
      <c r="X10" s="6"/>
      <c r="Y10" s="6"/>
      <c r="Z10" s="6"/>
      <c r="AA10" s="6"/>
    </row>
    <row r="11" spans="1:28" ht="15" customHeight="1" x14ac:dyDescent="0.3">
      <c r="A11" s="41">
        <v>7</v>
      </c>
      <c r="B11" s="41">
        <v>7</v>
      </c>
      <c r="C11" s="41"/>
      <c r="D11" s="41"/>
      <c r="E11">
        <v>1101</v>
      </c>
      <c r="F11" s="54">
        <v>2.3958333333333335E-2</v>
      </c>
      <c r="G11" s="40" t="s">
        <v>71</v>
      </c>
      <c r="H11" s="40" t="s">
        <v>72</v>
      </c>
      <c r="I11" s="41" t="s">
        <v>62</v>
      </c>
      <c r="J11" s="41" t="s">
        <v>47</v>
      </c>
      <c r="K11" s="41">
        <v>2</v>
      </c>
      <c r="L11" s="41" t="s">
        <v>27</v>
      </c>
      <c r="M11" s="6"/>
      <c r="N11" s="11">
        <f>$B11</f>
        <v>7</v>
      </c>
      <c r="O11" s="6"/>
      <c r="P11" s="6"/>
      <c r="Q11" s="6"/>
      <c r="R11" s="11"/>
      <c r="S11" s="6"/>
      <c r="U11" s="6"/>
      <c r="V11" s="6"/>
      <c r="W11" s="6"/>
      <c r="X11" s="6"/>
      <c r="Y11" s="6"/>
      <c r="Z11" s="6"/>
      <c r="AA11" s="6"/>
    </row>
    <row r="12" spans="1:28" ht="15" customHeight="1" x14ac:dyDescent="0.3">
      <c r="A12" s="41">
        <v>8</v>
      </c>
      <c r="B12" s="41">
        <v>8</v>
      </c>
      <c r="C12" s="41"/>
      <c r="D12" s="41"/>
      <c r="E12">
        <v>927</v>
      </c>
      <c r="F12" s="54">
        <v>2.4062500000000001E-2</v>
      </c>
      <c r="G12" s="40" t="s">
        <v>73</v>
      </c>
      <c r="H12" s="40" t="s">
        <v>74</v>
      </c>
      <c r="I12" s="41" t="s">
        <v>62</v>
      </c>
      <c r="J12" s="41" t="s">
        <v>28</v>
      </c>
      <c r="K12" s="41">
        <v>2</v>
      </c>
      <c r="L12" s="41" t="s">
        <v>27</v>
      </c>
      <c r="M12" s="6"/>
      <c r="N12" s="11"/>
      <c r="O12" s="11"/>
      <c r="P12" s="11"/>
      <c r="Q12" s="6"/>
      <c r="R12" s="11"/>
      <c r="S12" s="11">
        <f>$B12</f>
        <v>8</v>
      </c>
      <c r="U12" s="6"/>
      <c r="V12" s="6"/>
      <c r="W12" s="6"/>
      <c r="X12" s="6"/>
      <c r="Y12" s="6"/>
      <c r="Z12" s="6"/>
      <c r="AA12" s="6"/>
    </row>
    <row r="13" spans="1:28" ht="15" customHeight="1" x14ac:dyDescent="0.3">
      <c r="A13" s="41">
        <v>9</v>
      </c>
      <c r="B13" s="41">
        <v>9</v>
      </c>
      <c r="C13" s="41">
        <v>1</v>
      </c>
      <c r="D13" s="41">
        <v>2</v>
      </c>
      <c r="E13">
        <v>935</v>
      </c>
      <c r="F13" s="54">
        <v>2.4097222222222221E-2</v>
      </c>
      <c r="G13" s="40" t="s">
        <v>422</v>
      </c>
      <c r="H13" s="40" t="s">
        <v>423</v>
      </c>
      <c r="I13" s="41" t="s">
        <v>424</v>
      </c>
      <c r="J13" s="41" t="s">
        <v>28</v>
      </c>
      <c r="K13" s="41">
        <v>2</v>
      </c>
      <c r="L13" s="41" t="s">
        <v>27</v>
      </c>
      <c r="M13" s="6"/>
      <c r="N13" s="6"/>
      <c r="O13" s="11"/>
      <c r="P13" s="6"/>
      <c r="Q13" s="11"/>
      <c r="R13" s="6"/>
      <c r="S13" s="11">
        <f>$B13</f>
        <v>9</v>
      </c>
      <c r="U13" s="6"/>
      <c r="V13" s="6"/>
      <c r="W13" s="6"/>
      <c r="X13" s="6"/>
      <c r="Y13" s="6"/>
      <c r="Z13" s="6"/>
      <c r="AA13" s="6">
        <f>$D13</f>
        <v>2</v>
      </c>
    </row>
    <row r="14" spans="1:28" ht="15" customHeight="1" x14ac:dyDescent="0.3">
      <c r="A14" s="41">
        <v>10</v>
      </c>
      <c r="B14" s="41">
        <v>10</v>
      </c>
      <c r="C14" s="41"/>
      <c r="D14" s="41"/>
      <c r="E14">
        <v>1232</v>
      </c>
      <c r="F14" s="54">
        <v>2.4131944444444445E-2</v>
      </c>
      <c r="G14" s="40" t="s">
        <v>75</v>
      </c>
      <c r="H14" s="40" t="s">
        <v>76</v>
      </c>
      <c r="I14" s="41" t="s">
        <v>62</v>
      </c>
      <c r="J14" s="41" t="s">
        <v>24</v>
      </c>
      <c r="K14" s="41">
        <v>2</v>
      </c>
      <c r="L14" s="41" t="s">
        <v>27</v>
      </c>
      <c r="M14" s="6"/>
      <c r="N14" s="11"/>
      <c r="O14" s="11"/>
      <c r="P14" s="11">
        <f>$B14</f>
        <v>10</v>
      </c>
      <c r="Q14" s="11"/>
      <c r="R14" s="11"/>
      <c r="S14" s="6"/>
      <c r="U14" s="6"/>
      <c r="V14" s="6"/>
      <c r="W14" s="6"/>
      <c r="X14" s="6"/>
      <c r="Y14" s="6"/>
      <c r="Z14" s="6"/>
      <c r="AA14" s="6"/>
    </row>
    <row r="15" spans="1:28" ht="15" customHeight="1" x14ac:dyDescent="0.3">
      <c r="A15" s="41">
        <v>11</v>
      </c>
      <c r="B15" s="41">
        <v>11</v>
      </c>
      <c r="C15" s="41">
        <v>2</v>
      </c>
      <c r="D15" s="41">
        <v>3</v>
      </c>
      <c r="E15">
        <v>983</v>
      </c>
      <c r="F15" s="54">
        <v>2.4178240740740743E-2</v>
      </c>
      <c r="G15" s="40" t="s">
        <v>226</v>
      </c>
      <c r="H15" s="40" t="s">
        <v>425</v>
      </c>
      <c r="I15" s="41" t="s">
        <v>424</v>
      </c>
      <c r="J15" s="41" t="s">
        <v>48</v>
      </c>
      <c r="K15" s="41">
        <v>2</v>
      </c>
      <c r="L15" s="41" t="s">
        <v>27</v>
      </c>
      <c r="M15" s="6"/>
      <c r="N15" s="6"/>
      <c r="O15" s="11"/>
      <c r="P15" s="6"/>
      <c r="Q15" s="11"/>
      <c r="R15" s="11">
        <f>$B15</f>
        <v>11</v>
      </c>
      <c r="S15" s="11"/>
      <c r="U15" s="6"/>
      <c r="V15" s="6"/>
      <c r="W15" s="6"/>
      <c r="X15" s="6"/>
      <c r="Y15" s="6"/>
      <c r="Z15" s="6">
        <f>$D15</f>
        <v>3</v>
      </c>
      <c r="AA15" s="6"/>
    </row>
    <row r="16" spans="1:28" ht="15" customHeight="1" x14ac:dyDescent="0.3">
      <c r="A16" s="41">
        <v>12</v>
      </c>
      <c r="B16" s="41">
        <v>12</v>
      </c>
      <c r="C16" s="41">
        <v>3</v>
      </c>
      <c r="D16" s="41">
        <v>4</v>
      </c>
      <c r="E16">
        <v>893</v>
      </c>
      <c r="F16" s="54">
        <v>2.4189814814814813E-2</v>
      </c>
      <c r="G16" s="40" t="s">
        <v>419</v>
      </c>
      <c r="H16" s="40" t="s">
        <v>274</v>
      </c>
      <c r="I16" s="41" t="s">
        <v>424</v>
      </c>
      <c r="J16" s="41" t="s">
        <v>28</v>
      </c>
      <c r="K16" s="41">
        <v>2</v>
      </c>
      <c r="L16" s="41" t="s">
        <v>27</v>
      </c>
      <c r="M16" s="6"/>
      <c r="N16" s="6"/>
      <c r="O16" s="11"/>
      <c r="P16" s="6"/>
      <c r="Q16" s="11"/>
      <c r="R16" s="6"/>
      <c r="S16" s="11">
        <f>$B16</f>
        <v>12</v>
      </c>
      <c r="U16" s="6"/>
      <c r="V16" s="6"/>
      <c r="W16" s="6"/>
      <c r="X16" s="6"/>
      <c r="Y16" s="6"/>
      <c r="Z16" s="6"/>
      <c r="AA16" s="6">
        <f>$D16</f>
        <v>4</v>
      </c>
    </row>
    <row r="17" spans="1:27" ht="15" customHeight="1" x14ac:dyDescent="0.3">
      <c r="A17" s="41">
        <v>13</v>
      </c>
      <c r="B17" s="41">
        <v>13</v>
      </c>
      <c r="C17" s="41"/>
      <c r="D17" s="41"/>
      <c r="E17">
        <v>923</v>
      </c>
      <c r="F17" s="54">
        <v>2.4247685185185185E-2</v>
      </c>
      <c r="G17" s="40" t="s">
        <v>75</v>
      </c>
      <c r="H17" s="40" t="s">
        <v>77</v>
      </c>
      <c r="I17" s="41" t="s">
        <v>62</v>
      </c>
      <c r="J17" s="41" t="s">
        <v>28</v>
      </c>
      <c r="K17" s="41">
        <v>2</v>
      </c>
      <c r="L17" s="41" t="s">
        <v>27</v>
      </c>
      <c r="M17" s="6"/>
      <c r="N17" s="11"/>
      <c r="O17" s="11"/>
      <c r="P17" s="11"/>
      <c r="Q17" s="6"/>
      <c r="R17" s="11"/>
      <c r="S17" s="11">
        <f>$B17</f>
        <v>13</v>
      </c>
      <c r="U17" s="6"/>
      <c r="V17" s="6"/>
      <c r="W17" s="6"/>
      <c r="X17" s="6"/>
      <c r="Y17" s="6"/>
      <c r="Z17" s="6"/>
      <c r="AA17" s="6"/>
    </row>
    <row r="18" spans="1:27" ht="15" customHeight="1" x14ac:dyDescent="0.3">
      <c r="A18" s="41">
        <v>14</v>
      </c>
      <c r="B18" s="41">
        <v>14</v>
      </c>
      <c r="C18" s="41">
        <v>4</v>
      </c>
      <c r="D18" s="41">
        <v>5</v>
      </c>
      <c r="E18">
        <v>1095</v>
      </c>
      <c r="F18" s="54">
        <v>2.4259259259259258E-2</v>
      </c>
      <c r="G18" s="40" t="s">
        <v>71</v>
      </c>
      <c r="H18" s="40" t="s">
        <v>426</v>
      </c>
      <c r="I18" s="41" t="s">
        <v>424</v>
      </c>
      <c r="J18" s="41" t="s">
        <v>47</v>
      </c>
      <c r="K18" s="41">
        <v>2</v>
      </c>
      <c r="L18" s="41" t="s">
        <v>27</v>
      </c>
      <c r="M18" s="6"/>
      <c r="N18" s="11">
        <f>$B18</f>
        <v>14</v>
      </c>
      <c r="O18" s="11"/>
      <c r="P18" s="11"/>
      <c r="Q18" s="6"/>
      <c r="R18" s="11"/>
      <c r="S18" s="6"/>
      <c r="U18" s="6"/>
      <c r="V18" s="6">
        <f>$D18</f>
        <v>5</v>
      </c>
      <c r="W18" s="6"/>
      <c r="X18" s="6"/>
      <c r="Y18" s="6"/>
      <c r="Z18" s="6"/>
      <c r="AA18" s="6"/>
    </row>
    <row r="19" spans="1:27" ht="15" customHeight="1" x14ac:dyDescent="0.3">
      <c r="A19" s="41">
        <v>15</v>
      </c>
      <c r="B19" s="41">
        <v>15</v>
      </c>
      <c r="C19" s="41">
        <v>5</v>
      </c>
      <c r="D19" s="41">
        <v>6</v>
      </c>
      <c r="E19">
        <v>946</v>
      </c>
      <c r="F19" s="54">
        <v>2.4340277777777777E-2</v>
      </c>
      <c r="G19" s="40" t="s">
        <v>427</v>
      </c>
      <c r="H19" s="40" t="s">
        <v>428</v>
      </c>
      <c r="I19" s="41" t="s">
        <v>424</v>
      </c>
      <c r="J19" s="41" t="s">
        <v>48</v>
      </c>
      <c r="K19" s="41">
        <v>2</v>
      </c>
      <c r="L19" s="41" t="s">
        <v>27</v>
      </c>
      <c r="M19" s="6"/>
      <c r="N19" s="6"/>
      <c r="O19" s="6"/>
      <c r="P19" s="11"/>
      <c r="Q19" s="6"/>
      <c r="R19" s="11">
        <f>$B19</f>
        <v>15</v>
      </c>
      <c r="S19" s="6"/>
      <c r="U19" s="6"/>
      <c r="V19" s="6"/>
      <c r="W19" s="6"/>
      <c r="X19" s="6"/>
      <c r="Y19" s="6"/>
      <c r="Z19" s="6">
        <f>$D19</f>
        <v>6</v>
      </c>
      <c r="AA19" s="6"/>
    </row>
    <row r="20" spans="1:27" ht="15" customHeight="1" x14ac:dyDescent="0.3">
      <c r="A20" s="41">
        <v>16</v>
      </c>
      <c r="B20" s="41">
        <v>16</v>
      </c>
      <c r="C20" s="41">
        <v>6</v>
      </c>
      <c r="D20" s="41">
        <v>7</v>
      </c>
      <c r="E20">
        <v>910</v>
      </c>
      <c r="F20" s="54">
        <v>2.4444444444444442E-2</v>
      </c>
      <c r="G20" s="40" t="s">
        <v>143</v>
      </c>
      <c r="H20" s="40" t="s">
        <v>429</v>
      </c>
      <c r="I20" s="41" t="s">
        <v>424</v>
      </c>
      <c r="J20" s="41" t="s">
        <v>28</v>
      </c>
      <c r="K20" s="41">
        <v>2</v>
      </c>
      <c r="L20" s="41" t="s">
        <v>27</v>
      </c>
      <c r="M20" s="6"/>
      <c r="N20" s="6"/>
      <c r="O20" s="6"/>
      <c r="P20" s="11"/>
      <c r="Q20" s="11"/>
      <c r="R20" s="6"/>
      <c r="S20" s="11">
        <f>$B20</f>
        <v>16</v>
      </c>
      <c r="U20" s="6"/>
      <c r="V20" s="6"/>
      <c r="W20" s="6"/>
      <c r="X20" s="6"/>
      <c r="Y20" s="6"/>
      <c r="Z20" s="6"/>
      <c r="AA20" s="6">
        <f>$D20</f>
        <v>7</v>
      </c>
    </row>
    <row r="21" spans="1:27" ht="15" customHeight="1" x14ac:dyDescent="0.3">
      <c r="A21" s="41">
        <v>17</v>
      </c>
      <c r="B21" s="41">
        <v>17</v>
      </c>
      <c r="C21" s="41"/>
      <c r="D21" s="41"/>
      <c r="E21">
        <v>1507</v>
      </c>
      <c r="F21" s="54">
        <v>2.4571759259259258E-2</v>
      </c>
      <c r="G21" s="40" t="s">
        <v>78</v>
      </c>
      <c r="H21" s="40" t="s">
        <v>79</v>
      </c>
      <c r="I21" s="41" t="s">
        <v>62</v>
      </c>
      <c r="J21" s="41" t="s">
        <v>20</v>
      </c>
      <c r="K21" s="41">
        <v>2</v>
      </c>
      <c r="L21" s="41" t="s">
        <v>27</v>
      </c>
      <c r="M21" s="11"/>
      <c r="N21" s="6"/>
      <c r="O21" s="6"/>
      <c r="P21" s="11"/>
      <c r="Q21" s="11">
        <f>$B21</f>
        <v>17</v>
      </c>
      <c r="R21" s="6"/>
      <c r="S21" s="11"/>
      <c r="U21" s="6"/>
      <c r="V21" s="6"/>
      <c r="W21" s="6"/>
      <c r="X21" s="6"/>
      <c r="Y21" s="6"/>
      <c r="Z21" s="6"/>
      <c r="AA21" s="6"/>
    </row>
    <row r="22" spans="1:27" ht="15" customHeight="1" x14ac:dyDescent="0.3">
      <c r="A22" s="41">
        <v>18</v>
      </c>
      <c r="B22" s="41">
        <v>18</v>
      </c>
      <c r="C22" s="41">
        <v>7</v>
      </c>
      <c r="D22" s="41">
        <v>8</v>
      </c>
      <c r="E22">
        <v>957</v>
      </c>
      <c r="F22" s="54">
        <v>2.462962962962963E-2</v>
      </c>
      <c r="G22" s="40" t="s">
        <v>430</v>
      </c>
      <c r="H22" s="40" t="s">
        <v>134</v>
      </c>
      <c r="I22" s="41" t="s">
        <v>424</v>
      </c>
      <c r="J22" s="41" t="s">
        <v>48</v>
      </c>
      <c r="K22" s="41">
        <v>2</v>
      </c>
      <c r="L22" s="41" t="s">
        <v>27</v>
      </c>
      <c r="M22" s="11"/>
      <c r="N22" s="6"/>
      <c r="O22" s="11"/>
      <c r="P22" s="6"/>
      <c r="Q22" s="6"/>
      <c r="R22" s="11">
        <f>$B22</f>
        <v>18</v>
      </c>
      <c r="S22" s="6"/>
      <c r="U22" s="6"/>
      <c r="V22" s="6"/>
      <c r="W22" s="6"/>
      <c r="X22" s="6"/>
      <c r="Y22" s="6"/>
      <c r="Z22" s="6">
        <f>$D22</f>
        <v>8</v>
      </c>
      <c r="AA22" s="6"/>
    </row>
    <row r="23" spans="1:27" ht="15" customHeight="1" x14ac:dyDescent="0.3">
      <c r="A23" s="41">
        <v>19</v>
      </c>
      <c r="B23" s="41">
        <v>19</v>
      </c>
      <c r="C23" s="41"/>
      <c r="D23" s="41"/>
      <c r="E23">
        <v>875</v>
      </c>
      <c r="F23" s="54">
        <v>2.4733796296296295E-2</v>
      </c>
      <c r="G23" s="40" t="s">
        <v>80</v>
      </c>
      <c r="H23" s="40" t="s">
        <v>81</v>
      </c>
      <c r="I23" s="41" t="s">
        <v>62</v>
      </c>
      <c r="J23" s="41" t="s">
        <v>28</v>
      </c>
      <c r="K23" s="41">
        <v>2</v>
      </c>
      <c r="L23" s="41" t="s">
        <v>27</v>
      </c>
      <c r="M23" s="6"/>
      <c r="N23" s="11"/>
      <c r="O23" s="11"/>
      <c r="P23" s="11"/>
      <c r="Q23" s="6"/>
      <c r="R23" s="11"/>
      <c r="S23" s="11">
        <f>$B23</f>
        <v>19</v>
      </c>
      <c r="U23" s="6"/>
      <c r="V23" s="6"/>
      <c r="W23" s="6"/>
      <c r="X23" s="6"/>
      <c r="Y23" s="6"/>
      <c r="Z23" s="6"/>
      <c r="AA23" s="6"/>
    </row>
    <row r="24" spans="1:27" ht="15" customHeight="1" x14ac:dyDescent="0.3">
      <c r="A24" s="41">
        <v>20</v>
      </c>
      <c r="B24" s="41">
        <v>20</v>
      </c>
      <c r="C24" s="41"/>
      <c r="D24" s="41"/>
      <c r="E24">
        <v>1243</v>
      </c>
      <c r="F24" s="54">
        <v>2.4756944444444443E-2</v>
      </c>
      <c r="G24" s="40" t="s">
        <v>82</v>
      </c>
      <c r="H24" s="40" t="s">
        <v>83</v>
      </c>
      <c r="I24" s="41" t="s">
        <v>62</v>
      </c>
      <c r="J24" s="41" t="s">
        <v>24</v>
      </c>
      <c r="K24" s="41">
        <v>2</v>
      </c>
      <c r="L24" s="41" t="s">
        <v>27</v>
      </c>
      <c r="M24" s="6"/>
      <c r="N24" s="11"/>
      <c r="O24" s="6"/>
      <c r="P24" s="11">
        <f>$B24</f>
        <v>20</v>
      </c>
      <c r="Q24" s="11"/>
      <c r="R24" s="6"/>
      <c r="S24" s="6"/>
      <c r="U24" s="6"/>
      <c r="V24" s="6"/>
      <c r="W24" s="6"/>
      <c r="X24" s="6"/>
      <c r="Y24" s="6"/>
      <c r="Z24" s="6"/>
      <c r="AA24" s="6"/>
    </row>
    <row r="25" spans="1:27" ht="15" customHeight="1" x14ac:dyDescent="0.3">
      <c r="A25" s="41">
        <v>21</v>
      </c>
      <c r="B25" s="41">
        <v>21</v>
      </c>
      <c r="C25" s="41">
        <v>8</v>
      </c>
      <c r="D25" s="41">
        <v>9</v>
      </c>
      <c r="E25">
        <v>902</v>
      </c>
      <c r="F25" s="54">
        <v>2.4814814814814814E-2</v>
      </c>
      <c r="G25" s="40" t="s">
        <v>112</v>
      </c>
      <c r="H25" s="40" t="s">
        <v>405</v>
      </c>
      <c r="I25" s="41" t="s">
        <v>424</v>
      </c>
      <c r="J25" s="41" t="s">
        <v>28</v>
      </c>
      <c r="K25" s="41">
        <v>2</v>
      </c>
      <c r="L25" s="41" t="s">
        <v>27</v>
      </c>
      <c r="M25" s="6"/>
      <c r="N25" s="6"/>
      <c r="O25" s="11"/>
      <c r="P25" s="6"/>
      <c r="Q25" s="11"/>
      <c r="R25" s="6"/>
      <c r="S25" s="11">
        <f>$B25</f>
        <v>21</v>
      </c>
      <c r="U25" s="6"/>
      <c r="V25" s="6"/>
      <c r="W25" s="6"/>
      <c r="X25" s="6"/>
      <c r="Y25" s="6"/>
      <c r="Z25" s="6"/>
      <c r="AA25" s="6">
        <f>$D25</f>
        <v>9</v>
      </c>
    </row>
    <row r="26" spans="1:27" ht="15" customHeight="1" x14ac:dyDescent="0.3">
      <c r="A26" s="41">
        <v>22</v>
      </c>
      <c r="B26" s="41">
        <v>22</v>
      </c>
      <c r="C26" s="41"/>
      <c r="D26" s="41"/>
      <c r="E26">
        <v>876</v>
      </c>
      <c r="F26" s="54">
        <v>2.4965277777777777E-2</v>
      </c>
      <c r="G26" s="40" t="s">
        <v>84</v>
      </c>
      <c r="H26" s="40" t="s">
        <v>85</v>
      </c>
      <c r="I26" s="41" t="s">
        <v>62</v>
      </c>
      <c r="J26" s="41" t="s">
        <v>28</v>
      </c>
      <c r="K26" s="41">
        <v>2</v>
      </c>
      <c r="L26" s="41" t="s">
        <v>27</v>
      </c>
      <c r="M26" s="6"/>
      <c r="N26" s="11"/>
      <c r="O26" s="11"/>
      <c r="P26" s="11"/>
      <c r="Q26" s="6"/>
      <c r="R26" s="11"/>
      <c r="S26" s="11">
        <f>$B26</f>
        <v>22</v>
      </c>
      <c r="U26" s="6"/>
      <c r="V26" s="6"/>
      <c r="W26" s="6"/>
      <c r="X26" s="6"/>
      <c r="Y26" s="6"/>
      <c r="Z26" s="6"/>
      <c r="AA26" s="6"/>
    </row>
    <row r="27" spans="1:27" ht="15" customHeight="1" x14ac:dyDescent="0.3">
      <c r="A27" s="41">
        <v>23</v>
      </c>
      <c r="B27" s="41">
        <v>23</v>
      </c>
      <c r="C27" s="41"/>
      <c r="D27" s="41"/>
      <c r="E27">
        <v>895</v>
      </c>
      <c r="F27" s="54">
        <v>2.5011574074074075E-2</v>
      </c>
      <c r="G27" s="40" t="s">
        <v>86</v>
      </c>
      <c r="H27" s="40" t="s">
        <v>87</v>
      </c>
      <c r="I27" s="41" t="s">
        <v>62</v>
      </c>
      <c r="J27" s="41" t="s">
        <v>28</v>
      </c>
      <c r="K27" s="41">
        <v>2</v>
      </c>
      <c r="L27" s="41" t="s">
        <v>27</v>
      </c>
      <c r="M27" s="6"/>
      <c r="N27" s="6"/>
      <c r="O27" s="11"/>
      <c r="P27" s="6"/>
      <c r="Q27" s="11"/>
      <c r="R27" s="6"/>
      <c r="S27" s="11">
        <f>$B27</f>
        <v>23</v>
      </c>
      <c r="U27" s="6"/>
      <c r="V27" s="6"/>
      <c r="W27" s="6"/>
      <c r="X27" s="6"/>
      <c r="Y27" s="6"/>
      <c r="Z27" s="6"/>
      <c r="AA27" s="6"/>
    </row>
    <row r="28" spans="1:27" ht="15" customHeight="1" x14ac:dyDescent="0.3">
      <c r="A28" s="41">
        <v>24</v>
      </c>
      <c r="B28" s="41">
        <v>24</v>
      </c>
      <c r="C28" s="41">
        <v>2</v>
      </c>
      <c r="D28" s="41">
        <v>10</v>
      </c>
      <c r="E28">
        <v>1178</v>
      </c>
      <c r="F28" s="54">
        <v>2.5034722222222226E-2</v>
      </c>
      <c r="G28" s="40" t="s">
        <v>431</v>
      </c>
      <c r="H28" s="40" t="s">
        <v>432</v>
      </c>
      <c r="I28" s="41" t="s">
        <v>421</v>
      </c>
      <c r="J28" s="41" t="s">
        <v>24</v>
      </c>
      <c r="K28" s="41">
        <v>2</v>
      </c>
      <c r="L28" s="41" t="s">
        <v>27</v>
      </c>
      <c r="M28" s="6"/>
      <c r="N28" s="6"/>
      <c r="O28" s="11"/>
      <c r="P28" s="11">
        <f>$B28</f>
        <v>24</v>
      </c>
      <c r="Q28" s="11"/>
      <c r="R28" s="6"/>
      <c r="S28" s="11"/>
      <c r="U28" s="6"/>
      <c r="V28" s="6"/>
      <c r="W28" s="6"/>
      <c r="X28" s="6">
        <f>$D28</f>
        <v>10</v>
      </c>
      <c r="Y28" s="6"/>
      <c r="Z28" s="6"/>
      <c r="AA28" s="6"/>
    </row>
    <row r="29" spans="1:27" ht="15" customHeight="1" x14ac:dyDescent="0.3">
      <c r="A29" s="41">
        <v>25</v>
      </c>
      <c r="B29" s="41">
        <v>25</v>
      </c>
      <c r="C29" s="41"/>
      <c r="D29" s="41"/>
      <c r="E29">
        <v>1124</v>
      </c>
      <c r="F29" s="54">
        <v>2.5069444444444443E-2</v>
      </c>
      <c r="G29" s="40" t="s">
        <v>88</v>
      </c>
      <c r="H29" s="40" t="s">
        <v>89</v>
      </c>
      <c r="I29" s="41" t="s">
        <v>62</v>
      </c>
      <c r="J29" s="41" t="s">
        <v>47</v>
      </c>
      <c r="K29" s="41">
        <v>2</v>
      </c>
      <c r="L29" s="41" t="s">
        <v>27</v>
      </c>
      <c r="M29" s="6"/>
      <c r="N29" s="11">
        <f>$B29</f>
        <v>25</v>
      </c>
      <c r="O29" s="11"/>
      <c r="P29" s="11"/>
      <c r="Q29" s="6"/>
      <c r="R29" s="11"/>
      <c r="S29" s="6"/>
      <c r="U29" s="6"/>
      <c r="V29" s="6"/>
      <c r="W29" s="6"/>
      <c r="X29" s="6"/>
      <c r="Y29" s="6"/>
      <c r="Z29" s="6"/>
      <c r="AA29" s="6"/>
    </row>
    <row r="30" spans="1:27" ht="15" customHeight="1" x14ac:dyDescent="0.3">
      <c r="A30" s="41">
        <v>26</v>
      </c>
      <c r="B30" s="41">
        <v>26</v>
      </c>
      <c r="C30" s="41"/>
      <c r="D30" s="41"/>
      <c r="E30">
        <v>1336</v>
      </c>
      <c r="F30" s="54">
        <v>2.5127314814814818E-2</v>
      </c>
      <c r="G30" s="40" t="s">
        <v>90</v>
      </c>
      <c r="H30" s="40" t="s">
        <v>91</v>
      </c>
      <c r="I30" s="41" t="s">
        <v>62</v>
      </c>
      <c r="J30" s="41" t="s">
        <v>18</v>
      </c>
      <c r="K30" s="41">
        <v>2</v>
      </c>
      <c r="L30" s="41" t="s">
        <v>27</v>
      </c>
      <c r="M30" s="11">
        <f>$B30</f>
        <v>26</v>
      </c>
      <c r="N30" s="6"/>
      <c r="O30" s="11"/>
      <c r="P30" s="11"/>
      <c r="Q30" s="6"/>
      <c r="R30" s="11"/>
      <c r="S30" s="6"/>
      <c r="U30" s="6"/>
      <c r="V30" s="6"/>
      <c r="W30" s="6"/>
      <c r="X30" s="6"/>
      <c r="Y30" s="6"/>
      <c r="Z30" s="6"/>
      <c r="AA30" s="6"/>
    </row>
    <row r="31" spans="1:27" ht="15" customHeight="1" x14ac:dyDescent="0.3">
      <c r="A31" s="41">
        <v>27</v>
      </c>
      <c r="B31" s="41">
        <v>27</v>
      </c>
      <c r="C31" s="41">
        <v>9</v>
      </c>
      <c r="D31" s="41">
        <v>11</v>
      </c>
      <c r="E31">
        <v>1191</v>
      </c>
      <c r="F31" s="54">
        <v>2.5150462962962965E-2</v>
      </c>
      <c r="G31" s="40" t="s">
        <v>216</v>
      </c>
      <c r="H31" s="40" t="s">
        <v>433</v>
      </c>
      <c r="I31" s="41" t="s">
        <v>424</v>
      </c>
      <c r="J31" s="41" t="s">
        <v>24</v>
      </c>
      <c r="K31" s="41">
        <v>2</v>
      </c>
      <c r="L31" s="41" t="s">
        <v>27</v>
      </c>
      <c r="M31" s="6"/>
      <c r="N31" s="11"/>
      <c r="O31" s="6"/>
      <c r="P31" s="11">
        <f>$B31</f>
        <v>27</v>
      </c>
      <c r="Q31" s="6"/>
      <c r="R31" s="6"/>
      <c r="S31" s="6"/>
      <c r="U31" s="6"/>
      <c r="V31" s="6"/>
      <c r="W31" s="6"/>
      <c r="X31" s="6">
        <f>$D31</f>
        <v>11</v>
      </c>
      <c r="Y31" s="6"/>
      <c r="Z31" s="6"/>
      <c r="AA31" s="6"/>
    </row>
    <row r="32" spans="1:27" ht="15" customHeight="1" x14ac:dyDescent="0.3">
      <c r="A32" s="41">
        <v>29</v>
      </c>
      <c r="B32" s="41">
        <v>28</v>
      </c>
      <c r="C32" s="41"/>
      <c r="D32" s="41"/>
      <c r="E32">
        <v>1203</v>
      </c>
      <c r="F32" s="54">
        <v>2.5243055555555557E-2</v>
      </c>
      <c r="G32" s="40" t="s">
        <v>78</v>
      </c>
      <c r="H32" s="40" t="s">
        <v>94</v>
      </c>
      <c r="I32" s="41" t="s">
        <v>62</v>
      </c>
      <c r="J32" s="41" t="s">
        <v>24</v>
      </c>
      <c r="K32" s="41">
        <v>2</v>
      </c>
      <c r="L32" s="41" t="s">
        <v>27</v>
      </c>
      <c r="M32" s="6"/>
      <c r="N32" s="6"/>
      <c r="O32" s="11"/>
      <c r="P32" s="11">
        <f>$B32</f>
        <v>28</v>
      </c>
      <c r="Q32" s="11"/>
      <c r="R32" s="6"/>
      <c r="S32" s="11"/>
      <c r="U32" s="6"/>
      <c r="V32" s="6"/>
      <c r="W32" s="6"/>
      <c r="X32" s="6"/>
      <c r="Y32" s="6"/>
      <c r="Z32" s="6"/>
      <c r="AA32" s="6"/>
    </row>
    <row r="33" spans="1:27" ht="15" customHeight="1" x14ac:dyDescent="0.3">
      <c r="A33" s="41">
        <v>30</v>
      </c>
      <c r="B33" s="41">
        <v>29</v>
      </c>
      <c r="C33" s="41"/>
      <c r="D33" s="41"/>
      <c r="E33">
        <v>1545</v>
      </c>
      <c r="F33" s="54">
        <v>2.5277777777777777E-2</v>
      </c>
      <c r="G33" s="40" t="s">
        <v>95</v>
      </c>
      <c r="H33" s="40" t="s">
        <v>96</v>
      </c>
      <c r="I33" s="41" t="s">
        <v>62</v>
      </c>
      <c r="J33" s="41" t="s">
        <v>20</v>
      </c>
      <c r="K33" s="41">
        <v>2</v>
      </c>
      <c r="L33" s="41" t="s">
        <v>27</v>
      </c>
      <c r="M33" s="6"/>
      <c r="N33" s="11"/>
      <c r="O33" s="6"/>
      <c r="P33" s="11"/>
      <c r="Q33" s="11">
        <f>$B33</f>
        <v>29</v>
      </c>
      <c r="R33" s="11"/>
      <c r="S33" s="6"/>
      <c r="U33" s="6"/>
      <c r="V33" s="6"/>
      <c r="W33" s="6"/>
      <c r="X33" s="6"/>
      <c r="Y33" s="6"/>
      <c r="Z33" s="6"/>
      <c r="AA33" s="6"/>
    </row>
    <row r="34" spans="1:27" ht="15" customHeight="1" x14ac:dyDescent="0.3">
      <c r="A34" s="41">
        <v>31</v>
      </c>
      <c r="B34" s="41">
        <v>30</v>
      </c>
      <c r="C34" s="41"/>
      <c r="D34" s="41"/>
      <c r="E34">
        <v>877</v>
      </c>
      <c r="F34" s="54">
        <v>2.5300925925925925E-2</v>
      </c>
      <c r="G34" s="40" t="s">
        <v>97</v>
      </c>
      <c r="H34" s="40" t="s">
        <v>98</v>
      </c>
      <c r="I34" s="41" t="s">
        <v>62</v>
      </c>
      <c r="J34" s="41" t="s">
        <v>28</v>
      </c>
      <c r="K34" s="41">
        <v>2</v>
      </c>
      <c r="L34" s="41" t="s">
        <v>27</v>
      </c>
      <c r="M34" s="6"/>
      <c r="N34" s="6"/>
      <c r="O34" s="6"/>
      <c r="P34" s="6"/>
      <c r="Q34" s="11"/>
      <c r="R34" s="11"/>
      <c r="S34" s="11">
        <f>$B34</f>
        <v>30</v>
      </c>
      <c r="U34" s="6"/>
      <c r="V34" s="6"/>
      <c r="W34" s="6"/>
      <c r="X34" s="6"/>
      <c r="Y34" s="6"/>
      <c r="Z34" s="6"/>
      <c r="AA34" s="6"/>
    </row>
    <row r="35" spans="1:27" ht="15" customHeight="1" x14ac:dyDescent="0.3">
      <c r="A35" s="41">
        <v>32</v>
      </c>
      <c r="B35" s="41">
        <v>31</v>
      </c>
      <c r="C35" s="41">
        <v>3</v>
      </c>
      <c r="D35" s="41">
        <v>12</v>
      </c>
      <c r="E35">
        <v>1015</v>
      </c>
      <c r="F35" s="54">
        <v>2.5335648148148149E-2</v>
      </c>
      <c r="G35" s="40" t="s">
        <v>434</v>
      </c>
      <c r="H35" s="40" t="s">
        <v>435</v>
      </c>
      <c r="I35" s="41" t="s">
        <v>421</v>
      </c>
      <c r="J35" s="41" t="s">
        <v>48</v>
      </c>
      <c r="K35" s="41">
        <v>2</v>
      </c>
      <c r="L35" s="41" t="s">
        <v>27</v>
      </c>
      <c r="M35" s="6"/>
      <c r="N35" s="11"/>
      <c r="O35" s="6"/>
      <c r="P35" s="11"/>
      <c r="Q35" s="11"/>
      <c r="R35" s="11">
        <f>$B35</f>
        <v>31</v>
      </c>
      <c r="S35" s="6"/>
      <c r="U35" s="6"/>
      <c r="V35" s="6"/>
      <c r="W35" s="6"/>
      <c r="X35" s="6"/>
      <c r="Y35" s="6"/>
      <c r="Z35" s="6">
        <f>$D35</f>
        <v>12</v>
      </c>
      <c r="AA35" s="6"/>
    </row>
    <row r="36" spans="1:27" ht="15" customHeight="1" x14ac:dyDescent="0.3">
      <c r="A36" s="41">
        <v>33</v>
      </c>
      <c r="B36" s="41">
        <v>32</v>
      </c>
      <c r="C36" s="41">
        <v>10</v>
      </c>
      <c r="D36" s="41">
        <v>13</v>
      </c>
      <c r="E36">
        <v>1057</v>
      </c>
      <c r="F36" s="54">
        <v>2.5451388888888888E-2</v>
      </c>
      <c r="G36" s="40" t="s">
        <v>436</v>
      </c>
      <c r="H36" s="40" t="s">
        <v>437</v>
      </c>
      <c r="I36" s="41" t="s">
        <v>424</v>
      </c>
      <c r="J36" s="41" t="s">
        <v>47</v>
      </c>
      <c r="K36" s="41">
        <v>2</v>
      </c>
      <c r="L36" s="41" t="s">
        <v>27</v>
      </c>
      <c r="M36" s="11"/>
      <c r="N36" s="11">
        <f>$B36</f>
        <v>32</v>
      </c>
      <c r="O36" s="6"/>
      <c r="P36" s="11"/>
      <c r="Q36" s="6"/>
      <c r="R36" s="6"/>
      <c r="S36" s="6"/>
      <c r="U36" s="6"/>
      <c r="V36" s="6">
        <f>$D36</f>
        <v>13</v>
      </c>
      <c r="W36" s="6"/>
      <c r="X36" s="6"/>
      <c r="Y36" s="6"/>
      <c r="Z36" s="6"/>
      <c r="AA36" s="6"/>
    </row>
    <row r="37" spans="1:27" ht="15" customHeight="1" x14ac:dyDescent="0.3">
      <c r="A37" s="41">
        <v>34</v>
      </c>
      <c r="B37" s="41">
        <v>33</v>
      </c>
      <c r="C37" s="41">
        <v>4</v>
      </c>
      <c r="D37" s="41">
        <v>14</v>
      </c>
      <c r="E37">
        <v>880</v>
      </c>
      <c r="F37" s="54">
        <v>2.5486111111111109E-2</v>
      </c>
      <c r="G37" s="40" t="s">
        <v>82</v>
      </c>
      <c r="H37" s="40" t="s">
        <v>438</v>
      </c>
      <c r="I37" s="41" t="s">
        <v>421</v>
      </c>
      <c r="J37" s="41" t="s">
        <v>28</v>
      </c>
      <c r="K37" s="41">
        <v>2</v>
      </c>
      <c r="L37" s="41" t="s">
        <v>27</v>
      </c>
      <c r="M37" s="6"/>
      <c r="N37" s="11"/>
      <c r="O37" s="6"/>
      <c r="P37" s="6"/>
      <c r="Q37" s="6"/>
      <c r="R37" s="6"/>
      <c r="S37" s="11">
        <f>$B37</f>
        <v>33</v>
      </c>
      <c r="U37" s="6"/>
      <c r="V37" s="6"/>
      <c r="W37" s="6"/>
      <c r="X37" s="6"/>
      <c r="Y37" s="6"/>
      <c r="Z37" s="6"/>
      <c r="AA37" s="6">
        <f>$D37</f>
        <v>14</v>
      </c>
    </row>
    <row r="38" spans="1:27" ht="15" customHeight="1" x14ac:dyDescent="0.3">
      <c r="A38" s="41">
        <v>35</v>
      </c>
      <c r="B38" s="41">
        <v>34</v>
      </c>
      <c r="C38" s="41">
        <v>5</v>
      </c>
      <c r="D38" s="41">
        <v>15</v>
      </c>
      <c r="E38">
        <v>1395</v>
      </c>
      <c r="F38" s="54">
        <v>2.5520833333333333E-2</v>
      </c>
      <c r="G38" s="40" t="s">
        <v>439</v>
      </c>
      <c r="H38" s="40" t="s">
        <v>440</v>
      </c>
      <c r="I38" s="41" t="s">
        <v>421</v>
      </c>
      <c r="J38" s="41" t="s">
        <v>25</v>
      </c>
      <c r="K38" s="41">
        <v>2</v>
      </c>
      <c r="L38" s="41" t="s">
        <v>27</v>
      </c>
      <c r="M38" s="6"/>
      <c r="N38" s="11"/>
      <c r="O38" s="11">
        <f>$B38</f>
        <v>34</v>
      </c>
      <c r="P38" s="6"/>
      <c r="Q38" s="11"/>
      <c r="R38" s="6"/>
      <c r="S38" s="6"/>
      <c r="U38" s="6"/>
      <c r="V38" s="6"/>
      <c r="W38" s="6">
        <f>$D38</f>
        <v>15</v>
      </c>
      <c r="X38" s="6"/>
      <c r="Y38" s="6"/>
      <c r="Z38" s="6"/>
      <c r="AA38" s="6"/>
    </row>
    <row r="39" spans="1:27" ht="15" customHeight="1" x14ac:dyDescent="0.3">
      <c r="A39" s="41">
        <v>36</v>
      </c>
      <c r="B39" s="41">
        <v>35</v>
      </c>
      <c r="C39" s="41">
        <v>11</v>
      </c>
      <c r="D39" s="41">
        <v>16</v>
      </c>
      <c r="E39">
        <v>922</v>
      </c>
      <c r="F39" s="54">
        <v>2.553240740740741E-2</v>
      </c>
      <c r="G39" s="40" t="s">
        <v>441</v>
      </c>
      <c r="H39" s="40" t="s">
        <v>442</v>
      </c>
      <c r="I39" s="41" t="s">
        <v>424</v>
      </c>
      <c r="J39" s="41" t="s">
        <v>28</v>
      </c>
      <c r="K39" s="41">
        <v>2</v>
      </c>
      <c r="L39" s="41" t="s">
        <v>27</v>
      </c>
      <c r="M39" s="6"/>
      <c r="N39" s="6"/>
      <c r="O39" s="11"/>
      <c r="P39" s="11"/>
      <c r="Q39" s="6"/>
      <c r="R39" s="6"/>
      <c r="S39" s="11">
        <f>$B39</f>
        <v>35</v>
      </c>
      <c r="U39" s="6"/>
      <c r="V39" s="6"/>
      <c r="W39" s="6"/>
      <c r="X39" s="6"/>
      <c r="Y39" s="6"/>
      <c r="Z39" s="6"/>
      <c r="AA39" s="6">
        <f>$D39</f>
        <v>16</v>
      </c>
    </row>
    <row r="40" spans="1:27" ht="15" customHeight="1" x14ac:dyDescent="0.3">
      <c r="A40" s="41">
        <v>37</v>
      </c>
      <c r="B40" s="41">
        <v>36</v>
      </c>
      <c r="C40" s="41">
        <v>12</v>
      </c>
      <c r="D40" s="41">
        <v>17</v>
      </c>
      <c r="E40">
        <v>1053</v>
      </c>
      <c r="F40" s="54">
        <v>2.5590277777777778E-2</v>
      </c>
      <c r="G40" s="40" t="s">
        <v>226</v>
      </c>
      <c r="H40" s="40" t="s">
        <v>443</v>
      </c>
      <c r="I40" s="41" t="s">
        <v>424</v>
      </c>
      <c r="J40" s="41" t="s">
        <v>47</v>
      </c>
      <c r="K40" s="41">
        <v>2</v>
      </c>
      <c r="L40" s="41" t="s">
        <v>27</v>
      </c>
      <c r="M40" s="11"/>
      <c r="N40" s="11">
        <f>$B40</f>
        <v>36</v>
      </c>
      <c r="O40" s="6"/>
      <c r="P40" s="6"/>
      <c r="Q40" s="6"/>
      <c r="R40" s="11"/>
      <c r="S40" s="6"/>
      <c r="U40" s="6"/>
      <c r="V40" s="6">
        <f>$D40</f>
        <v>17</v>
      </c>
      <c r="W40" s="6"/>
      <c r="X40" s="6"/>
      <c r="Y40" s="6"/>
      <c r="Z40" s="6"/>
      <c r="AA40" s="6"/>
    </row>
    <row r="41" spans="1:27" ht="15" customHeight="1" x14ac:dyDescent="0.3">
      <c r="A41" s="41">
        <v>38</v>
      </c>
      <c r="B41" s="41">
        <v>37</v>
      </c>
      <c r="C41" s="41">
        <v>1</v>
      </c>
      <c r="D41" s="41">
        <v>18</v>
      </c>
      <c r="E41">
        <v>992</v>
      </c>
      <c r="F41" s="54">
        <v>2.5659722222222223E-2</v>
      </c>
      <c r="G41" s="40" t="s">
        <v>444</v>
      </c>
      <c r="H41" s="40" t="s">
        <v>216</v>
      </c>
      <c r="I41" s="41" t="s">
        <v>445</v>
      </c>
      <c r="J41" s="41" t="s">
        <v>48</v>
      </c>
      <c r="K41" s="41">
        <v>2</v>
      </c>
      <c r="L41" s="41" t="s">
        <v>27</v>
      </c>
      <c r="M41" s="11"/>
      <c r="N41" s="11"/>
      <c r="O41" s="11"/>
      <c r="P41" s="6"/>
      <c r="Q41" s="11"/>
      <c r="R41" s="11">
        <f>$B41</f>
        <v>37</v>
      </c>
      <c r="S41" s="6"/>
      <c r="U41" s="6"/>
      <c r="V41" s="6"/>
      <c r="W41" s="6"/>
      <c r="X41" s="6"/>
      <c r="Y41" s="6"/>
      <c r="Z41" s="6">
        <f>$D41</f>
        <v>18</v>
      </c>
      <c r="AA41" s="6"/>
    </row>
    <row r="42" spans="1:27" ht="15" customHeight="1" x14ac:dyDescent="0.3">
      <c r="A42" s="41">
        <v>39</v>
      </c>
      <c r="B42" s="41">
        <v>38</v>
      </c>
      <c r="C42" s="41"/>
      <c r="D42" s="41"/>
      <c r="E42">
        <v>1083</v>
      </c>
      <c r="F42" s="54">
        <v>2.5717592592592594E-2</v>
      </c>
      <c r="G42" s="40" t="s">
        <v>60</v>
      </c>
      <c r="H42" s="40" t="s">
        <v>99</v>
      </c>
      <c r="I42" s="41" t="s">
        <v>62</v>
      </c>
      <c r="J42" s="41" t="s">
        <v>47</v>
      </c>
      <c r="K42" s="41">
        <v>2</v>
      </c>
      <c r="L42" s="41" t="s">
        <v>27</v>
      </c>
      <c r="M42" s="6"/>
      <c r="N42" s="11">
        <f>$B42</f>
        <v>38</v>
      </c>
      <c r="O42" s="11"/>
      <c r="P42" s="6"/>
      <c r="Q42" s="11"/>
      <c r="R42" s="6"/>
      <c r="S42" s="11"/>
      <c r="U42" s="6"/>
      <c r="V42" s="6"/>
      <c r="W42" s="6"/>
      <c r="X42" s="6"/>
      <c r="Y42" s="6"/>
      <c r="Z42" s="6"/>
      <c r="AA42" s="6"/>
    </row>
    <row r="43" spans="1:27" ht="15" customHeight="1" x14ac:dyDescent="0.3">
      <c r="A43" s="41">
        <v>40</v>
      </c>
      <c r="B43" s="41">
        <v>39</v>
      </c>
      <c r="C43" s="41"/>
      <c r="D43" s="41"/>
      <c r="E43">
        <v>1499</v>
      </c>
      <c r="F43" s="54">
        <v>2.5752314814814815E-2</v>
      </c>
      <c r="G43" s="40" t="s">
        <v>100</v>
      </c>
      <c r="H43" s="40" t="s">
        <v>101</v>
      </c>
      <c r="I43" s="41" t="s">
        <v>62</v>
      </c>
      <c r="J43" s="41" t="s">
        <v>20</v>
      </c>
      <c r="K43" s="41">
        <v>2</v>
      </c>
      <c r="L43" s="41" t="s">
        <v>27</v>
      </c>
      <c r="M43" s="6"/>
      <c r="N43" s="11"/>
      <c r="O43" s="6"/>
      <c r="P43" s="6"/>
      <c r="Q43" s="11">
        <f>$B43</f>
        <v>39</v>
      </c>
      <c r="R43" s="6"/>
      <c r="S43" s="11"/>
      <c r="U43" s="6"/>
      <c r="V43" s="6"/>
      <c r="W43" s="6"/>
      <c r="X43" s="6"/>
      <c r="Y43" s="6"/>
      <c r="Z43" s="6"/>
      <c r="AA43" s="6"/>
    </row>
    <row r="44" spans="1:27" ht="15" customHeight="1" x14ac:dyDescent="0.3">
      <c r="A44" s="41">
        <v>41</v>
      </c>
      <c r="B44" s="41">
        <v>40</v>
      </c>
      <c r="C44" s="41"/>
      <c r="D44" s="41"/>
      <c r="E44">
        <v>860</v>
      </c>
      <c r="F44" s="54">
        <v>2.5798611111111109E-2</v>
      </c>
      <c r="G44" s="40" t="s">
        <v>102</v>
      </c>
      <c r="H44" s="40" t="s">
        <v>103</v>
      </c>
      <c r="I44" s="41" t="s">
        <v>62</v>
      </c>
      <c r="J44" s="41" t="s">
        <v>28</v>
      </c>
      <c r="K44" s="41">
        <v>2</v>
      </c>
      <c r="L44" s="41" t="s">
        <v>27</v>
      </c>
      <c r="M44" s="6"/>
      <c r="N44" s="11"/>
      <c r="O44" s="6"/>
      <c r="P44" s="6"/>
      <c r="Q44" s="11"/>
      <c r="R44" s="6"/>
      <c r="S44" s="11">
        <f>$B44</f>
        <v>40</v>
      </c>
      <c r="U44" s="6"/>
      <c r="V44" s="6"/>
      <c r="W44" s="6"/>
      <c r="X44" s="6"/>
      <c r="Y44" s="6"/>
      <c r="Z44" s="6"/>
      <c r="AA44" s="6"/>
    </row>
    <row r="45" spans="1:27" ht="15" customHeight="1" x14ac:dyDescent="0.3">
      <c r="A45" s="41">
        <v>42</v>
      </c>
      <c r="B45" s="41">
        <v>41</v>
      </c>
      <c r="C45" s="41"/>
      <c r="D45" s="41"/>
      <c r="E45">
        <v>1114</v>
      </c>
      <c r="F45" s="54">
        <v>2.5925925925925925E-2</v>
      </c>
      <c r="G45" s="40" t="s">
        <v>104</v>
      </c>
      <c r="H45" s="40" t="s">
        <v>105</v>
      </c>
      <c r="I45" s="41" t="s">
        <v>62</v>
      </c>
      <c r="J45" s="41" t="s">
        <v>47</v>
      </c>
      <c r="K45" s="41">
        <v>2</v>
      </c>
      <c r="L45" s="41" t="s">
        <v>27</v>
      </c>
      <c r="M45" s="6"/>
      <c r="N45" s="11">
        <f>$B45</f>
        <v>41</v>
      </c>
      <c r="O45" s="11"/>
      <c r="P45" s="6"/>
      <c r="Q45" s="11"/>
      <c r="R45" s="6"/>
      <c r="S45" s="11"/>
      <c r="U45" s="6"/>
      <c r="V45" s="6"/>
      <c r="W45" s="6"/>
      <c r="X45" s="6"/>
      <c r="Y45" s="6"/>
      <c r="Z45" s="6"/>
      <c r="AA45" s="6"/>
    </row>
    <row r="46" spans="1:27" ht="15" customHeight="1" x14ac:dyDescent="0.3">
      <c r="A46" s="41">
        <v>43</v>
      </c>
      <c r="B46" s="41">
        <v>42</v>
      </c>
      <c r="C46" s="41"/>
      <c r="D46" s="41"/>
      <c r="E46">
        <v>943</v>
      </c>
      <c r="F46" s="54">
        <v>2.6018518518518517E-2</v>
      </c>
      <c r="G46" s="56" t="s">
        <v>184</v>
      </c>
      <c r="H46" s="56" t="s">
        <v>608</v>
      </c>
      <c r="I46" s="57" t="s">
        <v>62</v>
      </c>
      <c r="J46" s="57" t="s">
        <v>28</v>
      </c>
      <c r="K46" s="57">
        <v>2</v>
      </c>
      <c r="L46" s="57" t="s">
        <v>27</v>
      </c>
      <c r="M46" s="6"/>
      <c r="N46" s="11"/>
      <c r="O46" s="6"/>
      <c r="P46" s="6"/>
      <c r="Q46" s="11"/>
      <c r="R46" s="6"/>
      <c r="S46" s="11">
        <f>$B46</f>
        <v>42</v>
      </c>
      <c r="U46" s="6"/>
      <c r="V46" s="6"/>
      <c r="W46" s="6"/>
      <c r="X46" s="6"/>
      <c r="Y46" s="6"/>
      <c r="Z46" s="6"/>
      <c r="AA46" s="6"/>
    </row>
    <row r="47" spans="1:27" ht="15" customHeight="1" x14ac:dyDescent="0.3">
      <c r="A47" s="41">
        <v>44</v>
      </c>
      <c r="B47" s="41">
        <v>43</v>
      </c>
      <c r="C47" s="41"/>
      <c r="D47" s="41"/>
      <c r="E47">
        <v>1197</v>
      </c>
      <c r="F47" s="54">
        <v>2.6076388888888892E-2</v>
      </c>
      <c r="G47" s="40" t="s">
        <v>106</v>
      </c>
      <c r="H47" s="40" t="s">
        <v>107</v>
      </c>
      <c r="I47" s="41" t="s">
        <v>62</v>
      </c>
      <c r="J47" s="41" t="s">
        <v>24</v>
      </c>
      <c r="K47" s="41">
        <v>2</v>
      </c>
      <c r="L47" s="41" t="s">
        <v>27</v>
      </c>
      <c r="M47" s="6"/>
      <c r="N47" s="11"/>
      <c r="O47" s="6"/>
      <c r="P47" s="11">
        <f>$B47</f>
        <v>43</v>
      </c>
      <c r="Q47" s="6"/>
      <c r="R47" s="11"/>
      <c r="S47" s="6"/>
      <c r="U47" s="6"/>
      <c r="V47" s="6"/>
      <c r="W47" s="6"/>
      <c r="X47" s="6"/>
      <c r="Y47" s="6"/>
      <c r="Z47" s="6"/>
      <c r="AA47" s="6"/>
    </row>
    <row r="48" spans="1:27" ht="15" customHeight="1" x14ac:dyDescent="0.3">
      <c r="A48" s="41">
        <v>45</v>
      </c>
      <c r="B48" s="41">
        <v>44</v>
      </c>
      <c r="C48" s="41"/>
      <c r="D48" s="41"/>
      <c r="E48">
        <v>1339</v>
      </c>
      <c r="F48" s="54">
        <v>2.6215277777777778E-2</v>
      </c>
      <c r="G48" s="56" t="s">
        <v>534</v>
      </c>
      <c r="H48" s="56" t="s">
        <v>614</v>
      </c>
      <c r="I48" s="57" t="s">
        <v>62</v>
      </c>
      <c r="J48" s="41" t="s">
        <v>18</v>
      </c>
      <c r="K48" s="41">
        <v>2</v>
      </c>
      <c r="L48" s="41" t="s">
        <v>27</v>
      </c>
      <c r="M48" s="11">
        <f>$B48</f>
        <v>44</v>
      </c>
      <c r="N48" s="11"/>
      <c r="O48" s="11"/>
      <c r="P48" s="11"/>
      <c r="Q48" s="6"/>
      <c r="R48" s="11"/>
      <c r="S48" s="6"/>
      <c r="U48" s="6"/>
      <c r="V48" s="6"/>
      <c r="W48" s="6"/>
      <c r="X48" s="6"/>
      <c r="Y48" s="6"/>
      <c r="Z48" s="6"/>
      <c r="AA48" s="6"/>
    </row>
    <row r="49" spans="1:27" ht="15" customHeight="1" x14ac:dyDescent="0.3">
      <c r="A49" s="41">
        <v>46</v>
      </c>
      <c r="B49" s="41">
        <v>45</v>
      </c>
      <c r="C49" s="41"/>
      <c r="D49" s="41"/>
      <c r="E49">
        <v>1286</v>
      </c>
      <c r="F49" s="54">
        <v>2.6215277777777778E-2</v>
      </c>
      <c r="G49" s="40" t="s">
        <v>60</v>
      </c>
      <c r="H49" s="40" t="s">
        <v>109</v>
      </c>
      <c r="I49" s="41" t="s">
        <v>62</v>
      </c>
      <c r="J49" s="41" t="s">
        <v>18</v>
      </c>
      <c r="K49" s="41">
        <v>2</v>
      </c>
      <c r="L49" s="41" t="s">
        <v>27</v>
      </c>
      <c r="M49" s="11">
        <f>$B49</f>
        <v>45</v>
      </c>
      <c r="N49" s="6"/>
      <c r="O49" s="6"/>
      <c r="P49" s="6"/>
      <c r="Q49" s="6"/>
      <c r="R49" s="6"/>
      <c r="S49" s="11"/>
      <c r="U49" s="6"/>
      <c r="V49" s="6"/>
      <c r="W49" s="6"/>
      <c r="X49" s="6"/>
      <c r="Y49" s="6"/>
      <c r="Z49" s="6"/>
      <c r="AA49" s="6"/>
    </row>
    <row r="50" spans="1:27" ht="15" customHeight="1" x14ac:dyDescent="0.3">
      <c r="A50" s="41">
        <v>47</v>
      </c>
      <c r="B50" s="41">
        <v>46</v>
      </c>
      <c r="C50" s="41"/>
      <c r="D50" s="41"/>
      <c r="E50">
        <v>854</v>
      </c>
      <c r="F50" s="54">
        <v>2.6249999999999999E-2</v>
      </c>
      <c r="G50" s="40" t="s">
        <v>110</v>
      </c>
      <c r="H50" s="40" t="s">
        <v>111</v>
      </c>
      <c r="I50" s="41" t="s">
        <v>62</v>
      </c>
      <c r="J50" s="41" t="s">
        <v>28</v>
      </c>
      <c r="K50" s="41">
        <v>2</v>
      </c>
      <c r="L50" s="41" t="s">
        <v>27</v>
      </c>
      <c r="M50" s="11"/>
      <c r="N50" s="6"/>
      <c r="O50" s="11"/>
      <c r="P50" s="11"/>
      <c r="Q50" s="6"/>
      <c r="R50" s="6"/>
      <c r="S50" s="11">
        <f>$B50</f>
        <v>46</v>
      </c>
      <c r="U50" s="6"/>
      <c r="V50" s="6"/>
      <c r="W50" s="6"/>
      <c r="X50" s="6"/>
      <c r="Y50" s="6"/>
      <c r="Z50" s="6"/>
      <c r="AA50" s="6"/>
    </row>
    <row r="51" spans="1:27" ht="15" customHeight="1" x14ac:dyDescent="0.3">
      <c r="A51" s="41">
        <v>48</v>
      </c>
      <c r="B51" s="41">
        <v>47</v>
      </c>
      <c r="C51" s="41">
        <v>13</v>
      </c>
      <c r="D51" s="41">
        <v>19</v>
      </c>
      <c r="E51">
        <v>1125</v>
      </c>
      <c r="F51" s="54">
        <v>2.6342592592592591E-2</v>
      </c>
      <c r="G51" s="40" t="s">
        <v>446</v>
      </c>
      <c r="H51" s="40" t="s">
        <v>447</v>
      </c>
      <c r="I51" s="41" t="s">
        <v>424</v>
      </c>
      <c r="J51" s="41" t="s">
        <v>47</v>
      </c>
      <c r="K51" s="41">
        <v>2</v>
      </c>
      <c r="L51" s="41" t="s">
        <v>27</v>
      </c>
      <c r="M51" s="6"/>
      <c r="N51" s="11">
        <f>$B51</f>
        <v>47</v>
      </c>
      <c r="O51" s="11"/>
      <c r="P51" s="6"/>
      <c r="Q51" s="11"/>
      <c r="R51" s="6"/>
      <c r="S51" s="11"/>
      <c r="U51" s="6"/>
      <c r="V51" s="6">
        <f>$D51</f>
        <v>19</v>
      </c>
      <c r="W51" s="6"/>
      <c r="X51" s="6"/>
      <c r="Y51" s="6"/>
      <c r="Z51" s="6"/>
      <c r="AA51" s="6"/>
    </row>
    <row r="52" spans="1:27" ht="15" customHeight="1" x14ac:dyDescent="0.3">
      <c r="A52" s="41">
        <v>49</v>
      </c>
      <c r="B52" s="41">
        <v>48</v>
      </c>
      <c r="C52" s="41">
        <v>14</v>
      </c>
      <c r="D52" s="41">
        <v>20</v>
      </c>
      <c r="E52">
        <v>928</v>
      </c>
      <c r="F52" s="54">
        <v>2.645833333333333E-2</v>
      </c>
      <c r="G52" s="40" t="s">
        <v>73</v>
      </c>
      <c r="H52" s="40" t="s">
        <v>448</v>
      </c>
      <c r="I52" s="41" t="s">
        <v>424</v>
      </c>
      <c r="J52" s="41" t="s">
        <v>28</v>
      </c>
      <c r="K52" s="41">
        <v>2</v>
      </c>
      <c r="L52" s="41" t="s">
        <v>27</v>
      </c>
      <c r="M52" s="6"/>
      <c r="N52" s="11"/>
      <c r="O52" s="11"/>
      <c r="P52" s="11"/>
      <c r="Q52" s="6"/>
      <c r="R52" s="11"/>
      <c r="S52" s="11">
        <f>$B52</f>
        <v>48</v>
      </c>
      <c r="U52" s="6"/>
      <c r="V52" s="6"/>
      <c r="W52" s="6"/>
      <c r="X52" s="6"/>
      <c r="Y52" s="6"/>
      <c r="Z52" s="6"/>
      <c r="AA52" s="6">
        <f>$D52</f>
        <v>20</v>
      </c>
    </row>
    <row r="53" spans="1:27" ht="15" customHeight="1" x14ac:dyDescent="0.3">
      <c r="A53" s="41">
        <v>50</v>
      </c>
      <c r="B53" s="41">
        <v>49</v>
      </c>
      <c r="C53" s="41">
        <v>15</v>
      </c>
      <c r="D53" s="41">
        <v>21</v>
      </c>
      <c r="E53">
        <v>1241</v>
      </c>
      <c r="F53" s="54">
        <v>2.6527777777777775E-2</v>
      </c>
      <c r="G53" s="40" t="s">
        <v>78</v>
      </c>
      <c r="H53" s="40" t="s">
        <v>258</v>
      </c>
      <c r="I53" s="41" t="s">
        <v>424</v>
      </c>
      <c r="J53" s="41" t="s">
        <v>24</v>
      </c>
      <c r="K53" s="41">
        <v>2</v>
      </c>
      <c r="L53" s="41" t="s">
        <v>27</v>
      </c>
      <c r="M53" s="6"/>
      <c r="N53" s="6"/>
      <c r="O53" s="11"/>
      <c r="P53" s="11">
        <f>$B53</f>
        <v>49</v>
      </c>
      <c r="Q53" s="6"/>
      <c r="R53" s="11"/>
      <c r="S53" s="6"/>
      <c r="U53" s="6"/>
      <c r="V53" s="6"/>
      <c r="W53" s="6"/>
      <c r="X53" s="6">
        <f>$D53</f>
        <v>21</v>
      </c>
      <c r="Y53" s="6"/>
      <c r="Z53" s="6"/>
      <c r="AA53" s="6"/>
    </row>
    <row r="54" spans="1:27" ht="15" customHeight="1" x14ac:dyDescent="0.3">
      <c r="A54" s="41">
        <v>51</v>
      </c>
      <c r="B54" s="41">
        <v>50</v>
      </c>
      <c r="C54" s="41">
        <v>6</v>
      </c>
      <c r="D54" s="41">
        <v>22</v>
      </c>
      <c r="E54">
        <v>1406</v>
      </c>
      <c r="F54" s="54">
        <v>2.6597222222222223E-2</v>
      </c>
      <c r="G54" s="40" t="s">
        <v>88</v>
      </c>
      <c r="H54" s="40" t="s">
        <v>449</v>
      </c>
      <c r="I54" s="41" t="s">
        <v>421</v>
      </c>
      <c r="J54" s="41" t="s">
        <v>25</v>
      </c>
      <c r="K54" s="41">
        <v>2</v>
      </c>
      <c r="L54" s="41" t="s">
        <v>27</v>
      </c>
      <c r="M54" s="6"/>
      <c r="N54" s="6"/>
      <c r="O54" s="11">
        <f>$B54</f>
        <v>50</v>
      </c>
      <c r="P54" s="11"/>
      <c r="Q54" s="6"/>
      <c r="R54" s="11"/>
      <c r="S54" s="6"/>
      <c r="U54" s="6"/>
      <c r="V54" s="6"/>
      <c r="W54" s="6">
        <f>$D54</f>
        <v>22</v>
      </c>
      <c r="X54" s="6"/>
      <c r="Y54" s="6"/>
      <c r="Z54" s="6"/>
      <c r="AA54" s="6"/>
    </row>
    <row r="55" spans="1:27" ht="15" customHeight="1" x14ac:dyDescent="0.3">
      <c r="A55" s="41">
        <v>52</v>
      </c>
      <c r="B55" s="41">
        <v>51</v>
      </c>
      <c r="C55" s="41">
        <v>16</v>
      </c>
      <c r="D55" s="41">
        <v>23</v>
      </c>
      <c r="E55">
        <v>1067</v>
      </c>
      <c r="F55" s="54">
        <v>2.6620370370370371E-2</v>
      </c>
      <c r="G55" s="40" t="s">
        <v>450</v>
      </c>
      <c r="H55" s="40" t="s">
        <v>394</v>
      </c>
      <c r="I55" s="41" t="s">
        <v>424</v>
      </c>
      <c r="J55" s="41" t="s">
        <v>47</v>
      </c>
      <c r="K55" s="41">
        <v>2</v>
      </c>
      <c r="L55" s="41" t="s">
        <v>27</v>
      </c>
      <c r="M55" s="11"/>
      <c r="N55" s="11">
        <f>$B55</f>
        <v>51</v>
      </c>
      <c r="O55" s="6"/>
      <c r="P55" s="11"/>
      <c r="Q55" s="11"/>
      <c r="R55" s="6"/>
      <c r="S55" s="6"/>
      <c r="U55" s="6"/>
      <c r="V55" s="6">
        <f>$D55</f>
        <v>23</v>
      </c>
      <c r="W55" s="6"/>
      <c r="X55" s="6"/>
      <c r="Y55" s="6"/>
      <c r="Z55" s="6"/>
      <c r="AA55" s="6"/>
    </row>
    <row r="56" spans="1:27" ht="15" customHeight="1" x14ac:dyDescent="0.3">
      <c r="A56" s="41">
        <v>53</v>
      </c>
      <c r="B56" s="41">
        <v>52</v>
      </c>
      <c r="C56" s="41"/>
      <c r="D56" s="41"/>
      <c r="E56">
        <v>1337</v>
      </c>
      <c r="F56" s="54">
        <v>2.6643518518518521E-2</v>
      </c>
      <c r="G56" s="40" t="s">
        <v>112</v>
      </c>
      <c r="H56" s="40" t="s">
        <v>113</v>
      </c>
      <c r="I56" s="41" t="s">
        <v>62</v>
      </c>
      <c r="J56" s="41" t="s">
        <v>18</v>
      </c>
      <c r="K56" s="41">
        <v>2</v>
      </c>
      <c r="L56" s="41" t="s">
        <v>27</v>
      </c>
      <c r="M56" s="11">
        <f>$B56</f>
        <v>52</v>
      </c>
      <c r="N56" s="6"/>
      <c r="O56" s="11"/>
      <c r="P56" s="6"/>
      <c r="Q56" s="11"/>
      <c r="R56" s="6"/>
      <c r="S56" s="11"/>
      <c r="U56" s="6"/>
      <c r="V56" s="6"/>
      <c r="W56" s="6"/>
      <c r="X56" s="6"/>
      <c r="Y56" s="6"/>
      <c r="Z56" s="6"/>
      <c r="AA56" s="6"/>
    </row>
    <row r="57" spans="1:27" ht="15" customHeight="1" x14ac:dyDescent="0.3">
      <c r="A57" s="41">
        <v>56</v>
      </c>
      <c r="B57" s="41">
        <v>53</v>
      </c>
      <c r="C57" s="41">
        <v>17</v>
      </c>
      <c r="D57" s="41">
        <v>24</v>
      </c>
      <c r="E57">
        <v>909</v>
      </c>
      <c r="F57" s="54">
        <v>2.6736111111111113E-2</v>
      </c>
      <c r="G57" s="40" t="s">
        <v>170</v>
      </c>
      <c r="H57" s="40" t="s">
        <v>451</v>
      </c>
      <c r="I57" s="41" t="s">
        <v>424</v>
      </c>
      <c r="J57" s="41" t="s">
        <v>28</v>
      </c>
      <c r="K57" s="41">
        <v>2</v>
      </c>
      <c r="L57" s="41" t="s">
        <v>27</v>
      </c>
      <c r="M57" s="11"/>
      <c r="N57" s="11"/>
      <c r="O57" s="11"/>
      <c r="P57" s="11"/>
      <c r="Q57" s="11"/>
      <c r="R57" s="6"/>
      <c r="S57" s="11">
        <f>$B57</f>
        <v>53</v>
      </c>
      <c r="U57" s="6"/>
      <c r="V57" s="6"/>
      <c r="W57" s="6"/>
      <c r="X57" s="6"/>
      <c r="Y57" s="6"/>
      <c r="Z57" s="6"/>
      <c r="AA57" s="6">
        <f>$D57</f>
        <v>24</v>
      </c>
    </row>
    <row r="58" spans="1:27" ht="15" customHeight="1" x14ac:dyDescent="0.3">
      <c r="A58" s="41">
        <v>58</v>
      </c>
      <c r="B58" s="41">
        <v>54</v>
      </c>
      <c r="C58" s="41">
        <v>18</v>
      </c>
      <c r="D58" s="41">
        <v>25</v>
      </c>
      <c r="E58">
        <v>1052</v>
      </c>
      <c r="F58" s="54">
        <v>2.690972222222222E-2</v>
      </c>
      <c r="G58" s="40" t="s">
        <v>452</v>
      </c>
      <c r="H58" s="40" t="s">
        <v>453</v>
      </c>
      <c r="I58" s="41" t="s">
        <v>424</v>
      </c>
      <c r="J58" s="41" t="s">
        <v>47</v>
      </c>
      <c r="K58" s="41">
        <v>2</v>
      </c>
      <c r="L58" s="41" t="s">
        <v>27</v>
      </c>
      <c r="M58" s="6"/>
      <c r="N58" s="11">
        <f>$B58</f>
        <v>54</v>
      </c>
      <c r="O58" s="11"/>
      <c r="P58" s="6"/>
      <c r="Q58" s="11"/>
      <c r="R58" s="6"/>
      <c r="S58" s="6"/>
      <c r="U58" s="6"/>
      <c r="V58" s="6">
        <f>$D58</f>
        <v>25</v>
      </c>
      <c r="W58" s="6"/>
      <c r="X58" s="6"/>
      <c r="Y58" s="6"/>
      <c r="Z58" s="6"/>
      <c r="AA58" s="6"/>
    </row>
    <row r="59" spans="1:27" ht="15" customHeight="1" x14ac:dyDescent="0.3">
      <c r="A59" s="41">
        <v>59</v>
      </c>
      <c r="B59" s="41">
        <v>55</v>
      </c>
      <c r="C59" s="41"/>
      <c r="D59" s="41"/>
      <c r="E59">
        <v>1176</v>
      </c>
      <c r="F59" s="54">
        <v>2.6944444444444444E-2</v>
      </c>
      <c r="G59" s="40" t="s">
        <v>118</v>
      </c>
      <c r="H59" s="40" t="s">
        <v>119</v>
      </c>
      <c r="I59" s="41" t="s">
        <v>62</v>
      </c>
      <c r="J59" s="41" t="s">
        <v>24</v>
      </c>
      <c r="K59" s="41">
        <v>2</v>
      </c>
      <c r="L59" s="41" t="s">
        <v>27</v>
      </c>
      <c r="M59" s="11"/>
      <c r="N59" s="11"/>
      <c r="O59" s="11"/>
      <c r="P59" s="11">
        <f>$B59</f>
        <v>55</v>
      </c>
      <c r="Q59" s="6"/>
      <c r="R59" s="11"/>
      <c r="S59" s="6"/>
      <c r="U59" s="6"/>
      <c r="V59" s="6"/>
      <c r="W59" s="6"/>
      <c r="X59" s="6"/>
      <c r="Y59" s="6"/>
      <c r="Z59" s="6"/>
      <c r="AA59" s="6"/>
    </row>
    <row r="60" spans="1:27" ht="15" customHeight="1" x14ac:dyDescent="0.3">
      <c r="A60" s="41">
        <v>60</v>
      </c>
      <c r="B60" s="41">
        <v>56</v>
      </c>
      <c r="C60" s="41">
        <v>7</v>
      </c>
      <c r="D60" s="41">
        <v>26</v>
      </c>
      <c r="E60">
        <v>1100</v>
      </c>
      <c r="F60" s="54">
        <v>2.7002314814814812E-2</v>
      </c>
      <c r="G60" s="40" t="s">
        <v>431</v>
      </c>
      <c r="H60" s="40" t="s">
        <v>454</v>
      </c>
      <c r="I60" s="41" t="s">
        <v>421</v>
      </c>
      <c r="J60" s="41" t="s">
        <v>47</v>
      </c>
      <c r="K60" s="41">
        <v>2</v>
      </c>
      <c r="L60" s="41" t="s">
        <v>27</v>
      </c>
      <c r="M60" s="11"/>
      <c r="N60" s="11">
        <f>$B60</f>
        <v>56</v>
      </c>
      <c r="O60" s="11"/>
      <c r="P60" s="11"/>
      <c r="Q60" s="6"/>
      <c r="R60" s="11"/>
      <c r="S60" s="6"/>
      <c r="U60" s="6"/>
      <c r="V60" s="6">
        <f>$D60</f>
        <v>26</v>
      </c>
      <c r="W60" s="6"/>
      <c r="X60" s="6"/>
      <c r="Y60" s="6"/>
      <c r="Z60" s="6"/>
      <c r="AA60" s="6"/>
    </row>
    <row r="61" spans="1:27" ht="15" customHeight="1" x14ac:dyDescent="0.3">
      <c r="A61" s="41">
        <v>61</v>
      </c>
      <c r="B61" s="41">
        <v>57</v>
      </c>
      <c r="C61" s="41">
        <v>19</v>
      </c>
      <c r="D61" s="41">
        <v>27</v>
      </c>
      <c r="E61">
        <v>2048</v>
      </c>
      <c r="F61" s="54">
        <v>2.7002314814814812E-2</v>
      </c>
      <c r="G61" s="40" t="s">
        <v>67</v>
      </c>
      <c r="H61" s="40" t="s">
        <v>455</v>
      </c>
      <c r="I61" s="41" t="s">
        <v>424</v>
      </c>
      <c r="J61" s="41" t="s">
        <v>20</v>
      </c>
      <c r="K61" s="41">
        <v>2</v>
      </c>
      <c r="L61" s="41" t="s">
        <v>27</v>
      </c>
      <c r="M61" s="11"/>
      <c r="N61" s="6"/>
      <c r="O61" s="11"/>
      <c r="P61" s="6"/>
      <c r="Q61" s="11">
        <f>$B61</f>
        <v>57</v>
      </c>
      <c r="R61" s="11"/>
      <c r="S61" s="11"/>
      <c r="U61" s="6"/>
      <c r="V61" s="6"/>
      <c r="W61" s="6"/>
      <c r="X61" s="6"/>
      <c r="Y61" s="6">
        <f>$D61</f>
        <v>27</v>
      </c>
      <c r="Z61" s="6"/>
      <c r="AA61" s="6"/>
    </row>
    <row r="62" spans="1:27" ht="15" customHeight="1" x14ac:dyDescent="0.3">
      <c r="A62" s="41">
        <v>62</v>
      </c>
      <c r="B62" s="41">
        <v>58</v>
      </c>
      <c r="C62" s="41">
        <v>20</v>
      </c>
      <c r="D62" s="41">
        <v>28</v>
      </c>
      <c r="E62">
        <v>851</v>
      </c>
      <c r="F62" s="54">
        <v>2.7094907407407408E-2</v>
      </c>
      <c r="G62" s="40" t="s">
        <v>456</v>
      </c>
      <c r="H62" s="40" t="s">
        <v>457</v>
      </c>
      <c r="I62" s="41" t="s">
        <v>424</v>
      </c>
      <c r="J62" s="41" t="s">
        <v>28</v>
      </c>
      <c r="K62" s="41">
        <v>2</v>
      </c>
      <c r="L62" s="41" t="s">
        <v>27</v>
      </c>
      <c r="M62" s="11"/>
      <c r="N62" s="6"/>
      <c r="O62" s="6"/>
      <c r="P62" s="6"/>
      <c r="Q62" s="6"/>
      <c r="R62" s="11"/>
      <c r="S62" s="11">
        <f>$B62</f>
        <v>58</v>
      </c>
      <c r="U62" s="6"/>
      <c r="V62" s="6"/>
      <c r="W62" s="6"/>
      <c r="X62" s="6"/>
      <c r="Y62" s="6"/>
      <c r="Z62" s="6"/>
      <c r="AA62" s="6">
        <f>$D62</f>
        <v>28</v>
      </c>
    </row>
    <row r="63" spans="1:27" ht="15" customHeight="1" x14ac:dyDescent="0.3">
      <c r="A63" s="41">
        <v>63</v>
      </c>
      <c r="B63" s="41">
        <v>59</v>
      </c>
      <c r="C63" s="41"/>
      <c r="D63" s="41"/>
      <c r="E63">
        <v>1188</v>
      </c>
      <c r="F63" s="54">
        <v>2.7152777777777779E-2</v>
      </c>
      <c r="G63" s="40" t="s">
        <v>120</v>
      </c>
      <c r="H63" s="40" t="s">
        <v>121</v>
      </c>
      <c r="I63" s="41" t="s">
        <v>62</v>
      </c>
      <c r="J63" s="41" t="s">
        <v>24</v>
      </c>
      <c r="K63" s="41">
        <v>2</v>
      </c>
      <c r="L63" s="41" t="s">
        <v>27</v>
      </c>
      <c r="M63" s="6"/>
      <c r="N63" s="6"/>
      <c r="O63" s="11"/>
      <c r="P63" s="11">
        <f>$B63</f>
        <v>59</v>
      </c>
      <c r="Q63" s="11"/>
      <c r="R63" s="11"/>
      <c r="S63" s="6"/>
      <c r="U63" s="6"/>
      <c r="V63" s="6"/>
      <c r="W63" s="6"/>
      <c r="X63" s="6"/>
      <c r="Y63" s="6"/>
      <c r="Z63" s="6"/>
      <c r="AA63" s="6"/>
    </row>
    <row r="64" spans="1:27" ht="15" customHeight="1" x14ac:dyDescent="0.3">
      <c r="A64" s="41">
        <v>64</v>
      </c>
      <c r="B64" s="41">
        <v>60</v>
      </c>
      <c r="C64" s="41">
        <v>21</v>
      </c>
      <c r="D64" s="41">
        <v>29</v>
      </c>
      <c r="E64">
        <v>1282</v>
      </c>
      <c r="F64" s="54">
        <v>2.7175925925925926E-2</v>
      </c>
      <c r="G64" s="40" t="s">
        <v>456</v>
      </c>
      <c r="H64" s="40" t="s">
        <v>458</v>
      </c>
      <c r="I64" s="41" t="s">
        <v>424</v>
      </c>
      <c r="J64" s="41" t="s">
        <v>18</v>
      </c>
      <c r="K64" s="41">
        <v>2</v>
      </c>
      <c r="L64" s="41" t="s">
        <v>27</v>
      </c>
      <c r="M64" s="11">
        <f>$B64</f>
        <v>60</v>
      </c>
      <c r="N64" s="11"/>
      <c r="O64" s="11"/>
      <c r="P64" s="11"/>
      <c r="Q64" s="6"/>
      <c r="R64" s="6"/>
      <c r="S64" s="6"/>
      <c r="U64" s="6">
        <f>$D64</f>
        <v>29</v>
      </c>
      <c r="V64" s="6"/>
      <c r="W64" s="6"/>
      <c r="X64" s="6"/>
      <c r="Y64" s="6"/>
      <c r="Z64" s="6"/>
      <c r="AA64" s="6"/>
    </row>
    <row r="65" spans="1:27" ht="15" customHeight="1" x14ac:dyDescent="0.3">
      <c r="A65" s="41">
        <v>65</v>
      </c>
      <c r="B65" s="41">
        <v>61</v>
      </c>
      <c r="C65" s="41"/>
      <c r="D65" s="41"/>
      <c r="E65">
        <v>1544</v>
      </c>
      <c r="F65" s="54">
        <v>2.7199074074074073E-2</v>
      </c>
      <c r="G65" s="40" t="s">
        <v>122</v>
      </c>
      <c r="H65" s="40" t="s">
        <v>96</v>
      </c>
      <c r="I65" s="41" t="s">
        <v>62</v>
      </c>
      <c r="J65" s="41" t="s">
        <v>20</v>
      </c>
      <c r="K65" s="41">
        <v>2</v>
      </c>
      <c r="L65" s="41" t="s">
        <v>27</v>
      </c>
      <c r="M65" s="6"/>
      <c r="N65" s="6"/>
      <c r="O65" s="6"/>
      <c r="P65" s="6"/>
      <c r="Q65" s="11">
        <f>$B65</f>
        <v>61</v>
      </c>
      <c r="R65" s="11"/>
      <c r="S65" s="6"/>
      <c r="U65" s="6"/>
      <c r="V65" s="6"/>
      <c r="W65" s="6"/>
      <c r="X65" s="6"/>
      <c r="Y65" s="6"/>
      <c r="Z65" s="6"/>
      <c r="AA65" s="6"/>
    </row>
    <row r="66" spans="1:27" ht="15" customHeight="1" x14ac:dyDescent="0.3">
      <c r="A66" s="41">
        <v>66</v>
      </c>
      <c r="B66" s="41">
        <v>62</v>
      </c>
      <c r="C66" s="41"/>
      <c r="D66" s="41"/>
      <c r="E66">
        <v>1085</v>
      </c>
      <c r="F66" s="54">
        <v>2.721064814814815E-2</v>
      </c>
      <c r="G66" s="40" t="s">
        <v>123</v>
      </c>
      <c r="H66" s="40" t="s">
        <v>124</v>
      </c>
      <c r="I66" s="41" t="s">
        <v>62</v>
      </c>
      <c r="J66" s="41" t="s">
        <v>47</v>
      </c>
      <c r="K66" s="41">
        <v>2</v>
      </c>
      <c r="L66" s="41" t="s">
        <v>27</v>
      </c>
      <c r="M66" s="11"/>
      <c r="N66" s="11">
        <f>$B66</f>
        <v>62</v>
      </c>
      <c r="O66" s="6"/>
      <c r="P66" s="6"/>
      <c r="Q66" s="6"/>
      <c r="R66" s="11"/>
      <c r="S66" s="6"/>
      <c r="U66" s="6"/>
      <c r="V66" s="6"/>
      <c r="W66" s="6"/>
      <c r="X66" s="6"/>
      <c r="Y66" s="6"/>
      <c r="Z66" s="6"/>
      <c r="AA66" s="6"/>
    </row>
    <row r="67" spans="1:27" ht="15" customHeight="1" x14ac:dyDescent="0.3">
      <c r="A67" s="41">
        <v>67</v>
      </c>
      <c r="B67" s="41">
        <v>63</v>
      </c>
      <c r="C67" s="41">
        <v>22</v>
      </c>
      <c r="D67" s="41">
        <v>30</v>
      </c>
      <c r="E67">
        <v>988</v>
      </c>
      <c r="F67" s="54">
        <v>2.7268518518518518E-2</v>
      </c>
      <c r="G67" s="40" t="s">
        <v>459</v>
      </c>
      <c r="H67" s="40" t="s">
        <v>460</v>
      </c>
      <c r="I67" s="41" t="s">
        <v>424</v>
      </c>
      <c r="J67" s="41" t="s">
        <v>48</v>
      </c>
      <c r="K67" s="41">
        <v>2</v>
      </c>
      <c r="L67" s="41" t="s">
        <v>27</v>
      </c>
      <c r="M67" s="11"/>
      <c r="N67" s="6"/>
      <c r="O67" s="11"/>
      <c r="P67" s="11"/>
      <c r="Q67" s="11"/>
      <c r="R67" s="11">
        <f>$B67</f>
        <v>63</v>
      </c>
      <c r="S67" s="11"/>
      <c r="U67" s="6"/>
      <c r="V67" s="6"/>
      <c r="W67" s="6"/>
      <c r="X67" s="6"/>
      <c r="Y67" s="6"/>
      <c r="Z67" s="6">
        <f>$D67</f>
        <v>30</v>
      </c>
      <c r="AA67" s="6"/>
    </row>
    <row r="68" spans="1:27" ht="15" customHeight="1" x14ac:dyDescent="0.3">
      <c r="A68" s="41">
        <v>68</v>
      </c>
      <c r="B68" s="41">
        <v>64</v>
      </c>
      <c r="C68" s="41">
        <v>23</v>
      </c>
      <c r="D68" s="41">
        <v>31</v>
      </c>
      <c r="E68">
        <v>1293</v>
      </c>
      <c r="F68" s="54">
        <v>2.7384259259259257E-2</v>
      </c>
      <c r="G68" s="40" t="s">
        <v>431</v>
      </c>
      <c r="H68" s="40" t="s">
        <v>461</v>
      </c>
      <c r="I68" s="41" t="s">
        <v>424</v>
      </c>
      <c r="J68" s="41" t="s">
        <v>18</v>
      </c>
      <c r="K68" s="41">
        <v>2</v>
      </c>
      <c r="L68" s="41" t="s">
        <v>27</v>
      </c>
      <c r="M68" s="11">
        <f>$B68</f>
        <v>64</v>
      </c>
      <c r="N68" s="11"/>
      <c r="O68" s="11"/>
      <c r="P68" s="11"/>
      <c r="Q68" s="6"/>
      <c r="R68" s="6"/>
      <c r="S68" s="6"/>
      <c r="U68" s="6">
        <f>$D68</f>
        <v>31</v>
      </c>
      <c r="V68" s="6"/>
      <c r="W68" s="6"/>
      <c r="X68" s="6"/>
      <c r="Y68" s="6"/>
      <c r="Z68" s="6"/>
      <c r="AA68" s="6"/>
    </row>
    <row r="69" spans="1:27" ht="15" customHeight="1" x14ac:dyDescent="0.3">
      <c r="A69" s="41">
        <v>69</v>
      </c>
      <c r="B69" s="41">
        <v>65</v>
      </c>
      <c r="C69" s="41">
        <v>8</v>
      </c>
      <c r="D69" s="41">
        <v>32</v>
      </c>
      <c r="E69">
        <v>1204</v>
      </c>
      <c r="F69" s="54">
        <v>2.7407407407407405E-2</v>
      </c>
      <c r="G69" s="40" t="s">
        <v>462</v>
      </c>
      <c r="H69" s="40" t="s">
        <v>66</v>
      </c>
      <c r="I69" s="41" t="s">
        <v>421</v>
      </c>
      <c r="J69" s="41" t="s">
        <v>24</v>
      </c>
      <c r="K69" s="41">
        <v>2</v>
      </c>
      <c r="L69" s="41" t="s">
        <v>27</v>
      </c>
      <c r="M69" s="6"/>
      <c r="N69" s="6"/>
      <c r="O69" s="6"/>
      <c r="P69" s="11">
        <f>$B69</f>
        <v>65</v>
      </c>
      <c r="Q69" s="6"/>
      <c r="R69" s="11"/>
      <c r="S69" s="6"/>
      <c r="U69" s="6"/>
      <c r="V69" s="6"/>
      <c r="W69" s="6"/>
      <c r="X69" s="6">
        <f>$D69</f>
        <v>32</v>
      </c>
      <c r="Y69" s="6"/>
      <c r="Z69" s="6"/>
      <c r="AA69" s="6"/>
    </row>
    <row r="70" spans="1:27" ht="15" customHeight="1" x14ac:dyDescent="0.3">
      <c r="A70" s="41">
        <v>70</v>
      </c>
      <c r="B70" s="41">
        <v>66</v>
      </c>
      <c r="C70" s="41">
        <v>24</v>
      </c>
      <c r="D70" s="41">
        <v>33</v>
      </c>
      <c r="E70">
        <v>1283</v>
      </c>
      <c r="F70" s="54">
        <v>2.7418981481481482E-2</v>
      </c>
      <c r="G70" s="40" t="s">
        <v>78</v>
      </c>
      <c r="H70" s="40" t="s">
        <v>463</v>
      </c>
      <c r="I70" s="41" t="s">
        <v>424</v>
      </c>
      <c r="J70" s="41" t="s">
        <v>18</v>
      </c>
      <c r="K70" s="41">
        <v>2</v>
      </c>
      <c r="L70" s="41" t="s">
        <v>27</v>
      </c>
      <c r="M70" s="11">
        <f>$B70</f>
        <v>66</v>
      </c>
      <c r="N70" s="6"/>
      <c r="O70" s="11"/>
      <c r="P70" s="6"/>
      <c r="Q70" s="11"/>
      <c r="R70" s="6"/>
      <c r="S70" s="11"/>
      <c r="U70" s="6">
        <f>$D70</f>
        <v>33</v>
      </c>
      <c r="V70" s="6"/>
      <c r="W70" s="6"/>
      <c r="X70" s="6"/>
      <c r="Y70" s="6"/>
      <c r="Z70" s="6"/>
      <c r="AA70" s="6"/>
    </row>
    <row r="71" spans="1:27" ht="15" customHeight="1" x14ac:dyDescent="0.3">
      <c r="A71" s="41">
        <v>71</v>
      </c>
      <c r="B71" s="41">
        <v>67</v>
      </c>
      <c r="C71" s="41">
        <v>9</v>
      </c>
      <c r="D71" s="41">
        <v>34</v>
      </c>
      <c r="E71">
        <v>1291</v>
      </c>
      <c r="F71" s="54">
        <v>2.7442129629629629E-2</v>
      </c>
      <c r="G71" s="40" t="s">
        <v>419</v>
      </c>
      <c r="H71" s="40" t="s">
        <v>464</v>
      </c>
      <c r="I71" s="41" t="s">
        <v>421</v>
      </c>
      <c r="J71" s="41" t="s">
        <v>18</v>
      </c>
      <c r="K71" s="41">
        <v>2</v>
      </c>
      <c r="L71" s="41" t="s">
        <v>27</v>
      </c>
      <c r="M71" s="11">
        <f>$B71</f>
        <v>67</v>
      </c>
      <c r="N71" s="6"/>
      <c r="O71" s="11"/>
      <c r="P71" s="6"/>
      <c r="Q71" s="11"/>
      <c r="R71" s="6"/>
      <c r="S71" s="11"/>
      <c r="U71" s="6">
        <f>$D71</f>
        <v>34</v>
      </c>
      <c r="V71" s="6"/>
      <c r="W71" s="6"/>
      <c r="X71" s="6"/>
      <c r="Y71" s="6"/>
      <c r="Z71" s="6"/>
      <c r="AA71" s="6"/>
    </row>
    <row r="72" spans="1:27" ht="15" customHeight="1" x14ac:dyDescent="0.3">
      <c r="A72" s="41">
        <v>72</v>
      </c>
      <c r="B72" s="41">
        <v>68</v>
      </c>
      <c r="C72" s="41">
        <v>2</v>
      </c>
      <c r="D72" s="41">
        <v>35</v>
      </c>
      <c r="E72">
        <v>1131</v>
      </c>
      <c r="F72" s="54">
        <v>2.7465277777777779E-2</v>
      </c>
      <c r="G72" s="40" t="s">
        <v>465</v>
      </c>
      <c r="H72" s="40" t="s">
        <v>466</v>
      </c>
      <c r="I72" s="41" t="s">
        <v>445</v>
      </c>
      <c r="J72" s="41" t="s">
        <v>47</v>
      </c>
      <c r="K72" s="41">
        <v>2</v>
      </c>
      <c r="L72" s="41" t="s">
        <v>27</v>
      </c>
      <c r="M72" s="6"/>
      <c r="N72" s="11">
        <f>$B72</f>
        <v>68</v>
      </c>
      <c r="O72" s="11"/>
      <c r="P72" s="11"/>
      <c r="Q72" s="6"/>
      <c r="R72" s="11"/>
      <c r="S72" s="6"/>
      <c r="U72" s="6"/>
      <c r="V72" s="6">
        <f>$D72</f>
        <v>35</v>
      </c>
      <c r="W72" s="6"/>
      <c r="X72" s="6"/>
      <c r="Y72" s="6"/>
      <c r="Z72" s="6"/>
      <c r="AA72" s="6"/>
    </row>
    <row r="73" spans="1:27" ht="15" customHeight="1" x14ac:dyDescent="0.3">
      <c r="A73" s="41">
        <v>73</v>
      </c>
      <c r="B73" s="41">
        <v>69</v>
      </c>
      <c r="C73" s="41"/>
      <c r="D73" s="41"/>
      <c r="E73">
        <v>1272</v>
      </c>
      <c r="F73" s="54">
        <v>2.75E-2</v>
      </c>
      <c r="G73" s="40" t="s">
        <v>125</v>
      </c>
      <c r="H73" s="40" t="s">
        <v>126</v>
      </c>
      <c r="I73" s="41" t="s">
        <v>62</v>
      </c>
      <c r="J73" s="41" t="s">
        <v>18</v>
      </c>
      <c r="K73" s="41">
        <v>2</v>
      </c>
      <c r="L73" s="41" t="s">
        <v>27</v>
      </c>
      <c r="M73" s="11">
        <f>$B73</f>
        <v>69</v>
      </c>
      <c r="N73" s="6"/>
      <c r="O73" s="6"/>
      <c r="P73" s="11"/>
      <c r="Q73" s="6"/>
      <c r="R73" s="11"/>
      <c r="S73" s="6"/>
      <c r="U73" s="6"/>
      <c r="V73" s="6"/>
      <c r="W73" s="6"/>
      <c r="X73" s="6"/>
      <c r="Y73" s="6"/>
      <c r="Z73" s="6"/>
      <c r="AA73" s="6"/>
    </row>
    <row r="74" spans="1:27" ht="15" customHeight="1" x14ac:dyDescent="0.3">
      <c r="A74" s="41">
        <v>74</v>
      </c>
      <c r="B74" s="41">
        <v>70</v>
      </c>
      <c r="C74" s="41">
        <v>25</v>
      </c>
      <c r="D74" s="41">
        <v>36</v>
      </c>
      <c r="E74">
        <v>1192</v>
      </c>
      <c r="F74" s="54">
        <v>2.7534722222222221E-2</v>
      </c>
      <c r="G74" s="40" t="s">
        <v>427</v>
      </c>
      <c r="H74" s="40" t="s">
        <v>467</v>
      </c>
      <c r="I74" s="41" t="s">
        <v>424</v>
      </c>
      <c r="J74" s="41" t="s">
        <v>24</v>
      </c>
      <c r="K74" s="41">
        <v>2</v>
      </c>
      <c r="L74" s="41" t="s">
        <v>27</v>
      </c>
      <c r="M74" s="6"/>
      <c r="N74" s="11"/>
      <c r="O74" s="11"/>
      <c r="P74" s="11">
        <f>$B74</f>
        <v>70</v>
      </c>
      <c r="Q74" s="6"/>
      <c r="R74" s="11"/>
      <c r="S74" s="6"/>
      <c r="U74" s="6"/>
      <c r="V74" s="6"/>
      <c r="W74" s="6"/>
      <c r="X74" s="6">
        <f>$D74</f>
        <v>36</v>
      </c>
      <c r="Y74" s="6"/>
      <c r="Z74" s="6"/>
      <c r="AA74" s="6"/>
    </row>
    <row r="75" spans="1:27" ht="15" customHeight="1" x14ac:dyDescent="0.3">
      <c r="A75" s="41">
        <v>75</v>
      </c>
      <c r="B75" s="41">
        <v>71</v>
      </c>
      <c r="C75" s="41">
        <v>10</v>
      </c>
      <c r="D75" s="41">
        <v>37</v>
      </c>
      <c r="E75">
        <v>1209</v>
      </c>
      <c r="F75" s="54">
        <v>2.7615740740740743E-2</v>
      </c>
      <c r="G75" s="40" t="s">
        <v>452</v>
      </c>
      <c r="H75" s="40" t="s">
        <v>468</v>
      </c>
      <c r="I75" s="41" t="s">
        <v>421</v>
      </c>
      <c r="J75" s="41" t="s">
        <v>24</v>
      </c>
      <c r="K75" s="41">
        <v>2</v>
      </c>
      <c r="L75" s="41" t="s">
        <v>27</v>
      </c>
      <c r="M75" s="6"/>
      <c r="N75" s="11"/>
      <c r="O75" s="11"/>
      <c r="P75" s="11">
        <f>$B75</f>
        <v>71</v>
      </c>
      <c r="Q75" s="6"/>
      <c r="R75" s="11"/>
      <c r="S75" s="6"/>
      <c r="U75" s="6"/>
      <c r="V75" s="6"/>
      <c r="W75" s="6"/>
      <c r="X75" s="6">
        <f>$D75</f>
        <v>37</v>
      </c>
      <c r="Y75" s="6"/>
      <c r="Z75" s="6"/>
      <c r="AA75" s="6"/>
    </row>
    <row r="76" spans="1:27" ht="15" customHeight="1" x14ac:dyDescent="0.3">
      <c r="A76" s="41">
        <v>76</v>
      </c>
      <c r="B76" s="41">
        <v>72</v>
      </c>
      <c r="C76" s="41"/>
      <c r="D76" s="41"/>
      <c r="E76">
        <v>1237</v>
      </c>
      <c r="F76" s="54">
        <v>2.7719907407407408E-2</v>
      </c>
      <c r="G76" s="40" t="s">
        <v>65</v>
      </c>
      <c r="H76" s="40" t="s">
        <v>127</v>
      </c>
      <c r="I76" s="41" t="s">
        <v>62</v>
      </c>
      <c r="J76" s="41" t="s">
        <v>24</v>
      </c>
      <c r="K76" s="41">
        <v>2</v>
      </c>
      <c r="L76" s="41" t="s">
        <v>27</v>
      </c>
      <c r="M76" s="6"/>
      <c r="N76" s="11"/>
      <c r="O76" s="11"/>
      <c r="P76" s="11">
        <f>$B76</f>
        <v>72</v>
      </c>
      <c r="Q76" s="6"/>
      <c r="R76" s="6"/>
      <c r="S76" s="6"/>
      <c r="U76" s="6"/>
      <c r="V76" s="6"/>
      <c r="W76" s="6"/>
      <c r="X76" s="6"/>
      <c r="Y76" s="6"/>
      <c r="Z76" s="6"/>
      <c r="AA76" s="6"/>
    </row>
    <row r="77" spans="1:27" ht="15" customHeight="1" x14ac:dyDescent="0.3">
      <c r="A77" s="41">
        <v>77</v>
      </c>
      <c r="B77" s="41">
        <v>73</v>
      </c>
      <c r="C77" s="41">
        <v>26</v>
      </c>
      <c r="D77" s="41">
        <v>38</v>
      </c>
      <c r="E77">
        <v>930</v>
      </c>
      <c r="F77" s="54">
        <v>2.7881944444444442E-2</v>
      </c>
      <c r="G77" s="40" t="s">
        <v>296</v>
      </c>
      <c r="H77" s="40" t="s">
        <v>469</v>
      </c>
      <c r="I77" s="41" t="s">
        <v>424</v>
      </c>
      <c r="J77" s="41" t="s">
        <v>28</v>
      </c>
      <c r="K77" s="41">
        <v>2</v>
      </c>
      <c r="L77" s="41" t="s">
        <v>27</v>
      </c>
      <c r="M77" s="11"/>
      <c r="N77" s="11"/>
      <c r="O77" s="11"/>
      <c r="P77" s="11"/>
      <c r="Q77" s="6"/>
      <c r="R77" s="11"/>
      <c r="S77" s="11">
        <f>$B77</f>
        <v>73</v>
      </c>
      <c r="U77" s="6"/>
      <c r="V77" s="6"/>
      <c r="W77" s="6"/>
      <c r="X77" s="6"/>
      <c r="Y77" s="6"/>
      <c r="Z77" s="6"/>
      <c r="AA77" s="6">
        <f>$D77</f>
        <v>38</v>
      </c>
    </row>
    <row r="78" spans="1:27" ht="15" customHeight="1" x14ac:dyDescent="0.3">
      <c r="A78" s="41">
        <v>78</v>
      </c>
      <c r="B78" s="41">
        <v>74</v>
      </c>
      <c r="C78" s="41">
        <v>11</v>
      </c>
      <c r="D78" s="41">
        <v>39</v>
      </c>
      <c r="E78">
        <v>1371</v>
      </c>
      <c r="F78" s="54">
        <v>2.8043981481481479E-2</v>
      </c>
      <c r="G78" s="40" t="s">
        <v>100</v>
      </c>
      <c r="H78" s="40" t="s">
        <v>470</v>
      </c>
      <c r="I78" s="41" t="s">
        <v>421</v>
      </c>
      <c r="J78" s="41" t="s">
        <v>25</v>
      </c>
      <c r="K78" s="41">
        <v>2</v>
      </c>
      <c r="L78" s="41" t="s">
        <v>27</v>
      </c>
      <c r="M78" s="6"/>
      <c r="N78" s="11"/>
      <c r="O78" s="11">
        <f>$B78</f>
        <v>74</v>
      </c>
      <c r="P78" s="11"/>
      <c r="Q78" s="11"/>
      <c r="R78" s="11"/>
      <c r="S78" s="6"/>
      <c r="U78" s="6"/>
      <c r="V78" s="6"/>
      <c r="W78" s="6">
        <f>$D78</f>
        <v>39</v>
      </c>
      <c r="X78" s="6"/>
      <c r="Y78" s="6"/>
      <c r="Z78" s="6"/>
      <c r="AA78" s="6"/>
    </row>
    <row r="79" spans="1:27" ht="15" customHeight="1" x14ac:dyDescent="0.3">
      <c r="A79" s="41">
        <v>79</v>
      </c>
      <c r="B79" s="41">
        <v>75</v>
      </c>
      <c r="C79" s="41">
        <v>27</v>
      </c>
      <c r="D79" s="41">
        <v>40</v>
      </c>
      <c r="E79">
        <v>1215</v>
      </c>
      <c r="F79" s="54">
        <v>2.8078703703703703E-2</v>
      </c>
      <c r="G79" s="40" t="s">
        <v>82</v>
      </c>
      <c r="H79" s="40" t="s">
        <v>471</v>
      </c>
      <c r="I79" s="41" t="s">
        <v>424</v>
      </c>
      <c r="J79" s="41" t="s">
        <v>24</v>
      </c>
      <c r="K79" s="41">
        <v>2</v>
      </c>
      <c r="L79" s="41" t="s">
        <v>27</v>
      </c>
      <c r="M79" s="6"/>
      <c r="N79" s="6"/>
      <c r="O79" s="11"/>
      <c r="P79" s="11">
        <f>$B79</f>
        <v>75</v>
      </c>
      <c r="Q79" s="6"/>
      <c r="R79" s="11"/>
      <c r="S79" s="6"/>
      <c r="U79" s="6"/>
      <c r="V79" s="6"/>
      <c r="W79" s="6"/>
      <c r="X79" s="6">
        <f>$D79</f>
        <v>40</v>
      </c>
      <c r="Y79" s="6"/>
      <c r="Z79" s="6"/>
      <c r="AA79" s="6"/>
    </row>
    <row r="80" spans="1:27" ht="15" customHeight="1" x14ac:dyDescent="0.3">
      <c r="A80" s="41">
        <v>80</v>
      </c>
      <c r="B80" s="41">
        <v>76</v>
      </c>
      <c r="C80" s="41">
        <v>28</v>
      </c>
      <c r="D80" s="41">
        <v>41</v>
      </c>
      <c r="E80">
        <v>1329</v>
      </c>
      <c r="F80" s="54">
        <v>2.8171296296296295E-2</v>
      </c>
      <c r="G80" s="40" t="s">
        <v>82</v>
      </c>
      <c r="H80" s="40" t="s">
        <v>472</v>
      </c>
      <c r="I80" s="41" t="s">
        <v>424</v>
      </c>
      <c r="J80" s="41" t="s">
        <v>18</v>
      </c>
      <c r="K80" s="41">
        <v>2</v>
      </c>
      <c r="L80" s="41" t="s">
        <v>27</v>
      </c>
      <c r="M80" s="11">
        <f>$B80</f>
        <v>76</v>
      </c>
      <c r="N80" s="6"/>
      <c r="O80" s="11"/>
      <c r="P80" s="6"/>
      <c r="Q80" s="6"/>
      <c r="R80" s="11"/>
      <c r="S80" s="6"/>
      <c r="U80" s="6">
        <f>$D80</f>
        <v>41</v>
      </c>
      <c r="V80" s="6"/>
      <c r="W80" s="6"/>
      <c r="X80" s="6"/>
      <c r="Y80" s="6"/>
      <c r="Z80" s="6"/>
      <c r="AA80" s="6"/>
    </row>
    <row r="81" spans="1:27" ht="15" customHeight="1" x14ac:dyDescent="0.3">
      <c r="A81" s="41">
        <v>81</v>
      </c>
      <c r="B81" s="41">
        <v>77</v>
      </c>
      <c r="C81" s="41">
        <v>29</v>
      </c>
      <c r="D81" s="41">
        <v>42</v>
      </c>
      <c r="E81">
        <v>883</v>
      </c>
      <c r="F81" s="54">
        <v>2.8310185185185185E-2</v>
      </c>
      <c r="G81" s="40" t="s">
        <v>122</v>
      </c>
      <c r="H81" s="40" t="s">
        <v>473</v>
      </c>
      <c r="I81" s="41" t="s">
        <v>424</v>
      </c>
      <c r="J81" s="41" t="s">
        <v>28</v>
      </c>
      <c r="K81" s="41">
        <v>2</v>
      </c>
      <c r="L81" s="41" t="s">
        <v>27</v>
      </c>
      <c r="M81" s="6"/>
      <c r="N81" s="11"/>
      <c r="O81" s="11"/>
      <c r="P81" s="11"/>
      <c r="Q81" s="6"/>
      <c r="R81" s="11"/>
      <c r="S81" s="11">
        <f>$B81</f>
        <v>77</v>
      </c>
      <c r="U81" s="6"/>
      <c r="V81" s="6"/>
      <c r="W81" s="6"/>
      <c r="X81" s="6"/>
      <c r="Y81" s="6"/>
      <c r="Z81" s="6"/>
      <c r="AA81" s="6">
        <f>$D81</f>
        <v>42</v>
      </c>
    </row>
    <row r="82" spans="1:27" ht="15" customHeight="1" x14ac:dyDescent="0.3">
      <c r="A82" s="41">
        <v>83</v>
      </c>
      <c r="B82" s="41">
        <v>78</v>
      </c>
      <c r="C82" s="41">
        <v>30</v>
      </c>
      <c r="D82" s="41">
        <v>43</v>
      </c>
      <c r="E82">
        <v>944</v>
      </c>
      <c r="F82" s="54">
        <v>2.8391203703703703E-2</v>
      </c>
      <c r="G82" s="56" t="s">
        <v>122</v>
      </c>
      <c r="H82" s="56" t="s">
        <v>540</v>
      </c>
      <c r="I82" s="57" t="s">
        <v>424</v>
      </c>
      <c r="J82" s="57" t="s">
        <v>28</v>
      </c>
      <c r="K82" s="57">
        <v>2</v>
      </c>
      <c r="L82" s="57" t="s">
        <v>27</v>
      </c>
      <c r="M82" s="6"/>
      <c r="N82" s="11"/>
      <c r="O82" s="6"/>
      <c r="P82" s="6"/>
      <c r="Q82" s="11"/>
      <c r="R82" s="6"/>
      <c r="S82" s="11">
        <f>$B82</f>
        <v>78</v>
      </c>
      <c r="U82" s="6"/>
      <c r="V82" s="6"/>
      <c r="W82" s="6"/>
      <c r="X82" s="6"/>
      <c r="Y82" s="6"/>
      <c r="Z82" s="6"/>
      <c r="AA82" s="6">
        <f>$D82</f>
        <v>43</v>
      </c>
    </row>
    <row r="83" spans="1:27" ht="15" customHeight="1" x14ac:dyDescent="0.3">
      <c r="A83" s="41">
        <v>84</v>
      </c>
      <c r="B83" s="41">
        <v>79</v>
      </c>
      <c r="C83" s="41">
        <v>31</v>
      </c>
      <c r="D83" s="41">
        <v>44</v>
      </c>
      <c r="E83">
        <v>1510</v>
      </c>
      <c r="F83" s="54">
        <v>2.8437500000000001E-2</v>
      </c>
      <c r="G83" s="40" t="s">
        <v>474</v>
      </c>
      <c r="H83" s="40" t="s">
        <v>475</v>
      </c>
      <c r="I83" s="41" t="s">
        <v>424</v>
      </c>
      <c r="J83" s="41" t="s">
        <v>20</v>
      </c>
      <c r="K83" s="41">
        <v>2</v>
      </c>
      <c r="L83" s="41" t="s">
        <v>27</v>
      </c>
      <c r="M83" s="6"/>
      <c r="N83" s="6"/>
      <c r="O83" s="11"/>
      <c r="P83" s="6"/>
      <c r="Q83" s="11">
        <f>$B83</f>
        <v>79</v>
      </c>
      <c r="R83" s="11"/>
      <c r="S83" s="6"/>
      <c r="U83" s="6"/>
      <c r="V83" s="6"/>
      <c r="W83" s="6"/>
      <c r="X83" s="6"/>
      <c r="Y83" s="6">
        <f>$D83</f>
        <v>44</v>
      </c>
      <c r="Z83" s="6"/>
      <c r="AA83" s="6"/>
    </row>
    <row r="84" spans="1:27" ht="15" customHeight="1" x14ac:dyDescent="0.3">
      <c r="A84" s="41">
        <v>85</v>
      </c>
      <c r="B84" s="41">
        <v>80</v>
      </c>
      <c r="C84" s="41">
        <v>32</v>
      </c>
      <c r="D84" s="41">
        <v>45</v>
      </c>
      <c r="E84">
        <v>1087</v>
      </c>
      <c r="F84" s="54">
        <v>2.8460648148148148E-2</v>
      </c>
      <c r="G84" s="40" t="s">
        <v>476</v>
      </c>
      <c r="H84" s="40" t="s">
        <v>477</v>
      </c>
      <c r="I84" s="41" t="s">
        <v>424</v>
      </c>
      <c r="J84" s="41" t="s">
        <v>47</v>
      </c>
      <c r="K84" s="41">
        <v>2</v>
      </c>
      <c r="L84" s="41" t="s">
        <v>27</v>
      </c>
      <c r="M84" s="6"/>
      <c r="N84" s="11">
        <f>$B84</f>
        <v>80</v>
      </c>
      <c r="O84" s="11"/>
      <c r="P84" s="11"/>
      <c r="Q84" s="11"/>
      <c r="R84" s="6"/>
      <c r="S84" s="6"/>
      <c r="U84" s="6"/>
      <c r="V84" s="6">
        <f>$D84</f>
        <v>45</v>
      </c>
      <c r="W84" s="6"/>
      <c r="X84" s="6"/>
      <c r="Y84" s="6"/>
      <c r="Z84" s="6"/>
      <c r="AA84" s="6"/>
    </row>
    <row r="85" spans="1:27" ht="15" customHeight="1" x14ac:dyDescent="0.3">
      <c r="A85" s="41">
        <v>86</v>
      </c>
      <c r="B85" s="41">
        <v>81</v>
      </c>
      <c r="C85" s="41"/>
      <c r="D85" s="41"/>
      <c r="E85">
        <v>1290</v>
      </c>
      <c r="F85" s="54">
        <v>2.8530092592592593E-2</v>
      </c>
      <c r="G85" s="40" t="s">
        <v>130</v>
      </c>
      <c r="H85" s="40" t="s">
        <v>131</v>
      </c>
      <c r="I85" s="41" t="s">
        <v>62</v>
      </c>
      <c r="J85" s="41" t="s">
        <v>18</v>
      </c>
      <c r="K85" s="41">
        <v>2</v>
      </c>
      <c r="L85" s="41" t="s">
        <v>27</v>
      </c>
      <c r="M85" s="11">
        <f>$B85</f>
        <v>81</v>
      </c>
      <c r="N85" s="11"/>
      <c r="O85" s="6"/>
      <c r="P85" s="6"/>
      <c r="Q85" s="11"/>
      <c r="R85" s="6"/>
      <c r="S85" s="6"/>
      <c r="U85" s="6"/>
      <c r="V85" s="6"/>
      <c r="W85" s="6"/>
      <c r="X85" s="6"/>
      <c r="Y85" s="6"/>
      <c r="Z85" s="6"/>
      <c r="AA85" s="6"/>
    </row>
    <row r="86" spans="1:27" ht="15" customHeight="1" x14ac:dyDescent="0.3">
      <c r="A86" s="41">
        <v>87</v>
      </c>
      <c r="B86" s="41">
        <v>82</v>
      </c>
      <c r="C86" s="41">
        <v>33</v>
      </c>
      <c r="D86" s="41">
        <v>46</v>
      </c>
      <c r="E86">
        <v>1091</v>
      </c>
      <c r="F86" s="54">
        <v>2.8564814814814814E-2</v>
      </c>
      <c r="G86" s="40" t="s">
        <v>478</v>
      </c>
      <c r="H86" s="40" t="s">
        <v>284</v>
      </c>
      <c r="I86" s="41" t="s">
        <v>424</v>
      </c>
      <c r="J86" s="41" t="s">
        <v>47</v>
      </c>
      <c r="K86" s="41">
        <v>2</v>
      </c>
      <c r="L86" s="41" t="s">
        <v>27</v>
      </c>
      <c r="M86" s="11"/>
      <c r="N86" s="11">
        <f>$B86</f>
        <v>82</v>
      </c>
      <c r="O86" s="11"/>
      <c r="P86" s="11"/>
      <c r="Q86" s="6"/>
      <c r="R86" s="11"/>
      <c r="S86" s="6"/>
      <c r="U86" s="6"/>
      <c r="V86" s="6">
        <f>$D86</f>
        <v>46</v>
      </c>
      <c r="W86" s="6"/>
      <c r="X86" s="6"/>
      <c r="Y86" s="6"/>
      <c r="Z86" s="6"/>
      <c r="AA86" s="6"/>
    </row>
    <row r="87" spans="1:27" ht="15" customHeight="1" x14ac:dyDescent="0.3">
      <c r="A87" s="41">
        <v>88</v>
      </c>
      <c r="B87" s="41">
        <v>83</v>
      </c>
      <c r="C87" s="41">
        <v>34</v>
      </c>
      <c r="D87" s="41">
        <v>47</v>
      </c>
      <c r="E87">
        <v>1159</v>
      </c>
      <c r="F87" s="54">
        <v>2.8738425925925924E-2</v>
      </c>
      <c r="G87" s="40" t="s">
        <v>67</v>
      </c>
      <c r="H87" s="40" t="s">
        <v>479</v>
      </c>
      <c r="I87" s="41" t="s">
        <v>424</v>
      </c>
      <c r="J87" s="41" t="s">
        <v>24</v>
      </c>
      <c r="K87" s="41">
        <v>2</v>
      </c>
      <c r="L87" s="41" t="s">
        <v>27</v>
      </c>
      <c r="M87" s="6"/>
      <c r="N87" s="11"/>
      <c r="O87" s="11"/>
      <c r="P87" s="11">
        <f>$B87</f>
        <v>83</v>
      </c>
      <c r="Q87" s="11"/>
      <c r="R87" s="11"/>
      <c r="S87" s="6"/>
      <c r="U87" s="6"/>
      <c r="V87" s="6"/>
      <c r="W87" s="6"/>
      <c r="X87" s="6">
        <f>$D87</f>
        <v>47</v>
      </c>
      <c r="Y87" s="6"/>
      <c r="Z87" s="6"/>
      <c r="AA87" s="6"/>
    </row>
    <row r="88" spans="1:27" ht="15" customHeight="1" x14ac:dyDescent="0.3">
      <c r="A88" s="41">
        <v>89</v>
      </c>
      <c r="B88" s="41">
        <v>84</v>
      </c>
      <c r="C88" s="41"/>
      <c r="D88" s="41"/>
      <c r="E88">
        <v>1273</v>
      </c>
      <c r="F88" s="54">
        <v>2.8773148148148148E-2</v>
      </c>
      <c r="G88" s="40" t="s">
        <v>132</v>
      </c>
      <c r="H88" s="40" t="s">
        <v>133</v>
      </c>
      <c r="I88" s="41" t="s">
        <v>62</v>
      </c>
      <c r="J88" s="41" t="s">
        <v>18</v>
      </c>
      <c r="K88" s="41">
        <v>2</v>
      </c>
      <c r="L88" s="41" t="s">
        <v>27</v>
      </c>
      <c r="M88" s="11">
        <f>$B88</f>
        <v>84</v>
      </c>
      <c r="N88" s="11"/>
      <c r="O88" s="11"/>
      <c r="P88" s="6"/>
      <c r="Q88" s="6"/>
      <c r="R88" s="11"/>
      <c r="S88" s="6"/>
      <c r="U88" s="6"/>
      <c r="V88" s="6"/>
      <c r="W88" s="6"/>
      <c r="X88" s="6"/>
      <c r="Y88" s="6"/>
      <c r="Z88" s="6"/>
      <c r="AA88" s="6"/>
    </row>
    <row r="89" spans="1:27" ht="15" customHeight="1" x14ac:dyDescent="0.3">
      <c r="A89" s="41">
        <v>90</v>
      </c>
      <c r="B89" s="41">
        <v>85</v>
      </c>
      <c r="C89" s="41"/>
      <c r="D89" s="41"/>
      <c r="E89">
        <v>913</v>
      </c>
      <c r="F89" s="54">
        <v>2.8796296296296299E-2</v>
      </c>
      <c r="G89" s="40" t="s">
        <v>108</v>
      </c>
      <c r="H89" s="40" t="s">
        <v>134</v>
      </c>
      <c r="I89" s="41" t="s">
        <v>62</v>
      </c>
      <c r="J89" s="41" t="s">
        <v>28</v>
      </c>
      <c r="K89" s="41">
        <v>2</v>
      </c>
      <c r="L89" s="41" t="s">
        <v>27</v>
      </c>
      <c r="M89" s="11"/>
      <c r="N89" s="6"/>
      <c r="O89" s="11"/>
      <c r="P89" s="11"/>
      <c r="Q89" s="6"/>
      <c r="R89" s="11"/>
      <c r="S89" s="11">
        <f>$B89</f>
        <v>85</v>
      </c>
      <c r="U89" s="6"/>
      <c r="V89" s="6"/>
      <c r="W89" s="6"/>
      <c r="X89" s="6"/>
      <c r="Y89" s="6"/>
      <c r="Z89" s="6"/>
      <c r="AA89" s="6"/>
    </row>
    <row r="90" spans="1:27" ht="15" customHeight="1" x14ac:dyDescent="0.3">
      <c r="A90" s="41">
        <v>91</v>
      </c>
      <c r="B90" s="41">
        <v>86</v>
      </c>
      <c r="C90" s="41">
        <v>35</v>
      </c>
      <c r="D90" s="41">
        <v>48</v>
      </c>
      <c r="E90">
        <v>2278</v>
      </c>
      <c r="F90" s="54">
        <v>2.8923611111111112E-2</v>
      </c>
      <c r="G90" s="40" t="s">
        <v>431</v>
      </c>
      <c r="H90" s="40" t="s">
        <v>480</v>
      </c>
      <c r="I90" s="41" t="s">
        <v>424</v>
      </c>
      <c r="J90" s="41" t="s">
        <v>47</v>
      </c>
      <c r="K90" s="41">
        <v>2</v>
      </c>
      <c r="L90" s="41" t="s">
        <v>27</v>
      </c>
      <c r="M90" s="6"/>
      <c r="N90" s="11">
        <f>$B90</f>
        <v>86</v>
      </c>
      <c r="O90" s="11"/>
      <c r="P90" s="11"/>
      <c r="Q90" s="6"/>
      <c r="R90" s="6"/>
      <c r="S90" s="6"/>
      <c r="U90" s="6"/>
      <c r="V90" s="6">
        <f>$D90</f>
        <v>48</v>
      </c>
      <c r="W90" s="6"/>
      <c r="X90" s="6"/>
      <c r="Y90" s="6"/>
      <c r="Z90" s="6"/>
      <c r="AA90" s="6"/>
    </row>
    <row r="91" spans="1:27" ht="15" customHeight="1" x14ac:dyDescent="0.3">
      <c r="A91" s="41">
        <v>92</v>
      </c>
      <c r="B91" s="41">
        <v>87</v>
      </c>
      <c r="C91" s="41">
        <v>36</v>
      </c>
      <c r="D91" s="41">
        <v>49</v>
      </c>
      <c r="E91">
        <v>1207</v>
      </c>
      <c r="F91" s="54">
        <v>2.9027777777777777E-2</v>
      </c>
      <c r="G91" s="40" t="s">
        <v>481</v>
      </c>
      <c r="H91" s="40" t="s">
        <v>482</v>
      </c>
      <c r="I91" s="41" t="s">
        <v>424</v>
      </c>
      <c r="J91" s="41" t="s">
        <v>24</v>
      </c>
      <c r="K91" s="41">
        <v>2</v>
      </c>
      <c r="L91" s="41" t="s">
        <v>27</v>
      </c>
      <c r="M91" s="11"/>
      <c r="N91" s="6"/>
      <c r="O91" s="11"/>
      <c r="P91" s="11">
        <f>$B91</f>
        <v>87</v>
      </c>
      <c r="Q91" s="6"/>
      <c r="R91" s="11"/>
      <c r="S91" s="6"/>
      <c r="U91" s="6"/>
      <c r="V91" s="6"/>
      <c r="W91" s="6"/>
      <c r="X91" s="6">
        <f>$D91</f>
        <v>49</v>
      </c>
      <c r="Y91" s="6"/>
      <c r="Z91" s="6"/>
      <c r="AA91" s="6"/>
    </row>
    <row r="92" spans="1:27" ht="15" customHeight="1" x14ac:dyDescent="0.3">
      <c r="A92" s="41">
        <v>93</v>
      </c>
      <c r="B92" s="41">
        <v>88</v>
      </c>
      <c r="C92" s="41">
        <v>37</v>
      </c>
      <c r="D92" s="41">
        <v>50</v>
      </c>
      <c r="E92">
        <v>1169</v>
      </c>
      <c r="F92" s="54">
        <v>2.9108796296296296E-2</v>
      </c>
      <c r="G92" s="40" t="s">
        <v>431</v>
      </c>
      <c r="H92" s="40" t="s">
        <v>483</v>
      </c>
      <c r="I92" s="41" t="s">
        <v>424</v>
      </c>
      <c r="J92" s="41" t="s">
        <v>24</v>
      </c>
      <c r="K92" s="41">
        <v>2</v>
      </c>
      <c r="L92" s="41" t="s">
        <v>27</v>
      </c>
      <c r="M92" s="6"/>
      <c r="N92" s="11"/>
      <c r="O92" s="11"/>
      <c r="P92" s="11">
        <f>$B92</f>
        <v>88</v>
      </c>
      <c r="Q92" s="6"/>
      <c r="R92" s="11"/>
      <c r="S92" s="6"/>
      <c r="U92" s="6"/>
      <c r="V92" s="6"/>
      <c r="W92" s="6"/>
      <c r="X92" s="6">
        <f>$D92</f>
        <v>50</v>
      </c>
      <c r="Y92" s="6"/>
      <c r="Z92" s="6"/>
      <c r="AA92" s="6"/>
    </row>
    <row r="93" spans="1:27" ht="15" customHeight="1" x14ac:dyDescent="0.3">
      <c r="A93" s="41">
        <v>94</v>
      </c>
      <c r="B93" s="41">
        <v>89</v>
      </c>
      <c r="C93" s="41">
        <v>38</v>
      </c>
      <c r="D93" s="41">
        <v>51</v>
      </c>
      <c r="E93">
        <v>1112</v>
      </c>
      <c r="F93" s="54">
        <v>2.9120370370370369E-2</v>
      </c>
      <c r="G93" s="40" t="s">
        <v>427</v>
      </c>
      <c r="H93" s="40" t="s">
        <v>484</v>
      </c>
      <c r="I93" s="41" t="s">
        <v>424</v>
      </c>
      <c r="J93" s="41" t="s">
        <v>47</v>
      </c>
      <c r="K93" s="41">
        <v>2</v>
      </c>
      <c r="L93" s="41" t="s">
        <v>27</v>
      </c>
      <c r="M93" s="11"/>
      <c r="N93" s="11">
        <f>$B93</f>
        <v>89</v>
      </c>
      <c r="O93" s="11"/>
      <c r="P93" s="6"/>
      <c r="Q93" s="6"/>
      <c r="R93" s="11"/>
      <c r="S93" s="6"/>
      <c r="U93" s="6"/>
      <c r="V93" s="6">
        <f>$D93</f>
        <v>51</v>
      </c>
      <c r="W93" s="6"/>
      <c r="X93" s="6"/>
      <c r="Y93" s="6"/>
      <c r="Z93" s="6"/>
      <c r="AA93" s="6"/>
    </row>
    <row r="94" spans="1:27" ht="15" customHeight="1" x14ac:dyDescent="0.3">
      <c r="A94" s="41">
        <v>95</v>
      </c>
      <c r="B94" s="41">
        <v>90</v>
      </c>
      <c r="C94" s="41"/>
      <c r="D94" s="41"/>
      <c r="E94">
        <v>1354</v>
      </c>
      <c r="F94" s="54">
        <v>2.915509259259259E-2</v>
      </c>
      <c r="G94" s="56" t="s">
        <v>462</v>
      </c>
      <c r="H94" s="56" t="s">
        <v>450</v>
      </c>
      <c r="I94" s="57" t="s">
        <v>62</v>
      </c>
      <c r="J94" s="57" t="s">
        <v>18</v>
      </c>
      <c r="K94" s="57">
        <v>2</v>
      </c>
      <c r="L94" s="57" t="s">
        <v>27</v>
      </c>
      <c r="M94" s="11">
        <f>$B94</f>
        <v>90</v>
      </c>
      <c r="N94" s="11"/>
      <c r="O94" s="6"/>
      <c r="P94" s="6"/>
      <c r="Q94" s="11"/>
      <c r="R94" s="6"/>
      <c r="S94" s="6"/>
      <c r="U94" s="6"/>
      <c r="V94" s="6"/>
      <c r="W94" s="6"/>
      <c r="X94" s="6"/>
      <c r="Y94" s="6"/>
      <c r="Z94" s="6"/>
      <c r="AA94" s="6"/>
    </row>
    <row r="95" spans="1:27" ht="15" customHeight="1" x14ac:dyDescent="0.3">
      <c r="A95" s="41">
        <v>96</v>
      </c>
      <c r="B95" s="41">
        <v>91</v>
      </c>
      <c r="C95" s="41">
        <v>12</v>
      </c>
      <c r="D95" s="41">
        <v>52</v>
      </c>
      <c r="E95">
        <v>1280</v>
      </c>
      <c r="F95" s="54">
        <v>2.9201388888888891E-2</v>
      </c>
      <c r="G95" s="40" t="s">
        <v>462</v>
      </c>
      <c r="H95" s="40" t="s">
        <v>464</v>
      </c>
      <c r="I95" s="41" t="s">
        <v>421</v>
      </c>
      <c r="J95" s="41" t="s">
        <v>18</v>
      </c>
      <c r="K95" s="41">
        <v>2</v>
      </c>
      <c r="L95" s="41" t="s">
        <v>27</v>
      </c>
      <c r="M95" s="11">
        <f>$B95</f>
        <v>91</v>
      </c>
      <c r="N95" s="6"/>
      <c r="O95" s="11"/>
      <c r="P95" s="6"/>
      <c r="Q95" s="6"/>
      <c r="R95" s="11"/>
      <c r="S95" s="6"/>
      <c r="T95" s="6"/>
      <c r="U95" s="6">
        <f>$D95</f>
        <v>52</v>
      </c>
      <c r="V95" s="6"/>
      <c r="W95" s="6"/>
      <c r="X95" s="6"/>
      <c r="Y95" s="6"/>
      <c r="Z95" s="6"/>
      <c r="AA95" s="6"/>
    </row>
    <row r="96" spans="1:27" ht="15" customHeight="1" x14ac:dyDescent="0.3">
      <c r="A96" s="41">
        <v>97</v>
      </c>
      <c r="B96" s="41">
        <v>92</v>
      </c>
      <c r="C96" s="41">
        <v>39</v>
      </c>
      <c r="D96" s="41">
        <v>53</v>
      </c>
      <c r="E96">
        <v>1392</v>
      </c>
      <c r="F96" s="54">
        <v>2.9305555555555553E-2</v>
      </c>
      <c r="G96" s="40" t="s">
        <v>485</v>
      </c>
      <c r="H96" s="40" t="s">
        <v>486</v>
      </c>
      <c r="I96" s="41" t="s">
        <v>424</v>
      </c>
      <c r="J96" s="41" t="s">
        <v>25</v>
      </c>
      <c r="K96" s="41">
        <v>2</v>
      </c>
      <c r="L96" s="41" t="s">
        <v>27</v>
      </c>
      <c r="M96" s="6"/>
      <c r="N96" s="11"/>
      <c r="O96" s="11">
        <f>$B96</f>
        <v>92</v>
      </c>
      <c r="P96" s="11"/>
      <c r="Q96" s="6"/>
      <c r="R96" s="11"/>
      <c r="S96" s="6"/>
      <c r="U96" s="6"/>
      <c r="V96" s="6"/>
      <c r="W96" s="6">
        <f>$D96</f>
        <v>53</v>
      </c>
      <c r="X96" s="6"/>
      <c r="Y96" s="6"/>
      <c r="Z96" s="6"/>
      <c r="AA96" s="6"/>
    </row>
    <row r="97" spans="1:27" ht="15" customHeight="1" x14ac:dyDescent="0.3">
      <c r="A97" s="41">
        <v>98</v>
      </c>
      <c r="B97" s="41">
        <v>93</v>
      </c>
      <c r="C97" s="41">
        <v>13</v>
      </c>
      <c r="D97" s="41">
        <v>54</v>
      </c>
      <c r="E97">
        <v>1180</v>
      </c>
      <c r="F97" s="54">
        <v>2.9328703703703704E-2</v>
      </c>
      <c r="G97" s="40" t="s">
        <v>487</v>
      </c>
      <c r="H97" s="40" t="s">
        <v>325</v>
      </c>
      <c r="I97" s="41" t="s">
        <v>421</v>
      </c>
      <c r="J97" s="41" t="s">
        <v>24</v>
      </c>
      <c r="K97" s="41">
        <v>2</v>
      </c>
      <c r="L97" s="41" t="s">
        <v>27</v>
      </c>
      <c r="M97" s="6"/>
      <c r="N97" s="11"/>
      <c r="O97" s="6"/>
      <c r="P97" s="11">
        <f>$B97</f>
        <v>93</v>
      </c>
      <c r="Q97" s="6"/>
      <c r="R97" s="11"/>
      <c r="S97" s="6"/>
      <c r="U97" s="6"/>
      <c r="V97" s="6"/>
      <c r="W97" s="6"/>
      <c r="X97" s="6">
        <f>$D97</f>
        <v>54</v>
      </c>
      <c r="Y97" s="6"/>
      <c r="Z97" s="6"/>
      <c r="AA97" s="6"/>
    </row>
    <row r="98" spans="1:27" ht="15" customHeight="1" x14ac:dyDescent="0.3">
      <c r="A98" s="41">
        <v>99</v>
      </c>
      <c r="B98" s="41">
        <v>94</v>
      </c>
      <c r="C98" s="41">
        <v>3</v>
      </c>
      <c r="D98" s="41">
        <v>55</v>
      </c>
      <c r="E98">
        <v>1299</v>
      </c>
      <c r="F98" s="54">
        <v>2.9409722222222223E-2</v>
      </c>
      <c r="G98" s="40" t="s">
        <v>488</v>
      </c>
      <c r="H98" s="40" t="s">
        <v>489</v>
      </c>
      <c r="I98" s="41" t="s">
        <v>445</v>
      </c>
      <c r="J98" s="41" t="s">
        <v>18</v>
      </c>
      <c r="K98" s="41">
        <v>2</v>
      </c>
      <c r="L98" s="41" t="s">
        <v>27</v>
      </c>
      <c r="M98" s="11">
        <f>$B98</f>
        <v>94</v>
      </c>
      <c r="N98" s="11"/>
      <c r="O98" s="11"/>
      <c r="P98" s="6"/>
      <c r="Q98" s="6"/>
      <c r="R98" s="11"/>
      <c r="S98" s="6"/>
      <c r="U98" s="6">
        <f>$D98</f>
        <v>55</v>
      </c>
      <c r="V98" s="6"/>
      <c r="W98" s="6"/>
      <c r="X98" s="6"/>
      <c r="Y98" s="6"/>
      <c r="Z98" s="6"/>
      <c r="AA98" s="6"/>
    </row>
    <row r="99" spans="1:27" ht="15" customHeight="1" x14ac:dyDescent="0.3">
      <c r="A99" s="41">
        <v>100</v>
      </c>
      <c r="B99" s="41">
        <v>95</v>
      </c>
      <c r="C99" s="41">
        <v>40</v>
      </c>
      <c r="D99" s="41">
        <v>56</v>
      </c>
      <c r="E99">
        <v>1211</v>
      </c>
      <c r="F99" s="54">
        <v>2.945601851851852E-2</v>
      </c>
      <c r="G99" s="40" t="s">
        <v>490</v>
      </c>
      <c r="H99" s="40" t="s">
        <v>491</v>
      </c>
      <c r="I99" s="41" t="s">
        <v>424</v>
      </c>
      <c r="J99" s="41" t="s">
        <v>24</v>
      </c>
      <c r="K99" s="41">
        <v>2</v>
      </c>
      <c r="L99" s="41" t="s">
        <v>27</v>
      </c>
      <c r="M99" s="11"/>
      <c r="N99" s="11"/>
      <c r="O99" s="11"/>
      <c r="P99" s="11">
        <f>$B99</f>
        <v>95</v>
      </c>
      <c r="Q99" s="6"/>
      <c r="R99" s="11"/>
      <c r="S99" s="6"/>
      <c r="U99" s="6"/>
      <c r="V99" s="6"/>
      <c r="W99" s="6"/>
      <c r="X99" s="6">
        <f>$D99</f>
        <v>56</v>
      </c>
      <c r="Y99" s="6"/>
      <c r="Z99" s="6"/>
      <c r="AA99" s="6"/>
    </row>
    <row r="100" spans="1:27" ht="15" customHeight="1" x14ac:dyDescent="0.3">
      <c r="A100" s="41">
        <v>101</v>
      </c>
      <c r="B100" s="41">
        <v>96</v>
      </c>
      <c r="C100" s="41">
        <v>41</v>
      </c>
      <c r="D100" s="41">
        <v>57</v>
      </c>
      <c r="E100">
        <v>1288</v>
      </c>
      <c r="F100" s="54">
        <v>2.9513888888888888E-2</v>
      </c>
      <c r="G100" s="40" t="s">
        <v>431</v>
      </c>
      <c r="H100" s="40" t="s">
        <v>492</v>
      </c>
      <c r="I100" s="41" t="s">
        <v>424</v>
      </c>
      <c r="J100" s="41" t="s">
        <v>18</v>
      </c>
      <c r="K100" s="41">
        <v>2</v>
      </c>
      <c r="L100" s="41" t="s">
        <v>27</v>
      </c>
      <c r="M100" s="11">
        <f>$B100</f>
        <v>96</v>
      </c>
      <c r="N100" s="6"/>
      <c r="O100" s="11"/>
      <c r="P100" s="11"/>
      <c r="Q100" s="6"/>
      <c r="R100" s="11"/>
      <c r="S100" s="6"/>
      <c r="U100" s="6">
        <f>$D100</f>
        <v>57</v>
      </c>
      <c r="V100" s="6"/>
      <c r="W100" s="6"/>
      <c r="X100" s="6"/>
      <c r="Y100" s="6"/>
      <c r="Z100" s="6"/>
      <c r="AA100" s="6"/>
    </row>
    <row r="101" spans="1:27" ht="15" customHeight="1" x14ac:dyDescent="0.3">
      <c r="A101" s="41">
        <v>102</v>
      </c>
      <c r="B101" s="41">
        <v>97</v>
      </c>
      <c r="C101" s="41">
        <v>42</v>
      </c>
      <c r="D101" s="41">
        <v>58</v>
      </c>
      <c r="E101">
        <v>998</v>
      </c>
      <c r="F101" s="54">
        <v>2.9548611111111112E-2</v>
      </c>
      <c r="G101" s="40" t="s">
        <v>427</v>
      </c>
      <c r="H101" s="40" t="s">
        <v>493</v>
      </c>
      <c r="I101" s="41" t="s">
        <v>424</v>
      </c>
      <c r="J101" s="41" t="s">
        <v>48</v>
      </c>
      <c r="K101" s="41">
        <v>2</v>
      </c>
      <c r="L101" s="41" t="s">
        <v>27</v>
      </c>
      <c r="M101" s="6"/>
      <c r="N101" s="11"/>
      <c r="O101" s="6"/>
      <c r="P101" s="6"/>
      <c r="Q101" s="6"/>
      <c r="R101" s="11">
        <f>$B101</f>
        <v>97</v>
      </c>
      <c r="S101" s="6"/>
      <c r="U101" s="6"/>
      <c r="V101" s="6"/>
      <c r="W101" s="6"/>
      <c r="X101" s="6"/>
      <c r="Y101" s="6"/>
      <c r="Z101" s="6">
        <f>$D101</f>
        <v>58</v>
      </c>
      <c r="AA101" s="6"/>
    </row>
    <row r="102" spans="1:27" ht="15" customHeight="1" x14ac:dyDescent="0.3">
      <c r="A102" s="41">
        <v>104</v>
      </c>
      <c r="B102" s="41">
        <v>98</v>
      </c>
      <c r="C102" s="41"/>
      <c r="D102" s="41"/>
      <c r="E102">
        <v>852</v>
      </c>
      <c r="F102" s="54">
        <v>2.9641203703703704E-2</v>
      </c>
      <c r="G102" s="56" t="s">
        <v>609</v>
      </c>
      <c r="H102" s="56" t="s">
        <v>607</v>
      </c>
      <c r="I102" s="57" t="s">
        <v>238</v>
      </c>
      <c r="J102" s="57" t="s">
        <v>28</v>
      </c>
      <c r="K102" s="57">
        <v>2</v>
      </c>
      <c r="L102" s="57" t="s">
        <v>27</v>
      </c>
      <c r="M102" s="6"/>
      <c r="N102" s="11"/>
      <c r="O102" s="6"/>
      <c r="P102" s="6"/>
      <c r="Q102" s="11"/>
      <c r="R102" s="6"/>
      <c r="S102" s="11">
        <f>$B102</f>
        <v>98</v>
      </c>
      <c r="U102" s="6"/>
      <c r="V102" s="6"/>
      <c r="W102" s="6"/>
      <c r="X102" s="6"/>
      <c r="Y102" s="6"/>
      <c r="Z102" s="6"/>
      <c r="AA102" s="6"/>
    </row>
    <row r="103" spans="1:27" ht="15" customHeight="1" x14ac:dyDescent="0.3">
      <c r="A103" s="41">
        <v>105</v>
      </c>
      <c r="B103" s="41">
        <v>99</v>
      </c>
      <c r="C103" s="41">
        <v>14</v>
      </c>
      <c r="D103" s="41">
        <v>59</v>
      </c>
      <c r="E103">
        <v>1172</v>
      </c>
      <c r="F103" s="54">
        <v>2.9687499999999999E-2</v>
      </c>
      <c r="G103" s="40" t="s">
        <v>102</v>
      </c>
      <c r="H103" s="40" t="s">
        <v>494</v>
      </c>
      <c r="I103" s="41" t="s">
        <v>421</v>
      </c>
      <c r="J103" s="41" t="s">
        <v>24</v>
      </c>
      <c r="K103" s="41">
        <v>2</v>
      </c>
      <c r="L103" s="41" t="s">
        <v>27</v>
      </c>
      <c r="M103" s="6"/>
      <c r="N103" s="6"/>
      <c r="O103" s="11"/>
      <c r="P103" s="11">
        <f>$B103</f>
        <v>99</v>
      </c>
      <c r="Q103" s="11"/>
      <c r="R103" s="6"/>
      <c r="S103" s="11"/>
      <c r="U103" s="6"/>
      <c r="V103" s="6"/>
      <c r="W103" s="6"/>
      <c r="X103" s="6">
        <f>$D103</f>
        <v>59</v>
      </c>
      <c r="Y103" s="6"/>
      <c r="Z103" s="6"/>
      <c r="AA103" s="6"/>
    </row>
    <row r="104" spans="1:27" ht="15" customHeight="1" x14ac:dyDescent="0.3">
      <c r="A104" s="41">
        <v>107</v>
      </c>
      <c r="B104" s="41">
        <v>100</v>
      </c>
      <c r="C104" s="41"/>
      <c r="D104" s="41"/>
      <c r="E104">
        <v>858</v>
      </c>
      <c r="F104" s="54">
        <v>2.9756944444444444E-2</v>
      </c>
      <c r="G104" s="40" t="s">
        <v>100</v>
      </c>
      <c r="H104" s="40" t="s">
        <v>136</v>
      </c>
      <c r="I104" s="41" t="s">
        <v>62</v>
      </c>
      <c r="J104" s="41" t="s">
        <v>28</v>
      </c>
      <c r="K104" s="41">
        <v>2</v>
      </c>
      <c r="L104" s="41" t="s">
        <v>27</v>
      </c>
      <c r="M104" s="6"/>
      <c r="N104" s="11"/>
      <c r="O104" s="6"/>
      <c r="P104" s="11"/>
      <c r="Q104" s="6"/>
      <c r="R104" s="6"/>
      <c r="S104" s="11">
        <f>$B104</f>
        <v>100</v>
      </c>
      <c r="U104" s="6"/>
      <c r="V104" s="6"/>
      <c r="W104" s="6"/>
      <c r="X104" s="6"/>
      <c r="Y104" s="6"/>
      <c r="Z104" s="6"/>
      <c r="AA104" s="6"/>
    </row>
    <row r="105" spans="1:27" ht="15" customHeight="1" x14ac:dyDescent="0.3">
      <c r="A105" s="41">
        <v>108</v>
      </c>
      <c r="B105" s="41">
        <v>101</v>
      </c>
      <c r="C105" s="41">
        <v>4</v>
      </c>
      <c r="D105" s="41">
        <v>60</v>
      </c>
      <c r="E105">
        <v>1122</v>
      </c>
      <c r="F105" s="54">
        <v>2.9803240740740741E-2</v>
      </c>
      <c r="G105" s="40" t="s">
        <v>226</v>
      </c>
      <c r="H105" s="40" t="s">
        <v>217</v>
      </c>
      <c r="I105" s="41" t="s">
        <v>445</v>
      </c>
      <c r="J105" s="41" t="s">
        <v>47</v>
      </c>
      <c r="K105" s="41">
        <v>2</v>
      </c>
      <c r="L105" s="41" t="s">
        <v>27</v>
      </c>
      <c r="M105" s="11"/>
      <c r="N105" s="11">
        <f>$B105</f>
        <v>101</v>
      </c>
      <c r="O105" s="11"/>
      <c r="P105" s="11"/>
      <c r="Q105" s="6"/>
      <c r="R105" s="6"/>
      <c r="S105" s="6"/>
      <c r="U105" s="6"/>
      <c r="V105" s="6">
        <f>$D105</f>
        <v>60</v>
      </c>
      <c r="W105" s="6"/>
      <c r="X105" s="6"/>
      <c r="Y105" s="6"/>
      <c r="Z105" s="6"/>
      <c r="AA105" s="6"/>
    </row>
    <row r="106" spans="1:27" ht="15" customHeight="1" x14ac:dyDescent="0.3">
      <c r="A106" s="41">
        <v>109</v>
      </c>
      <c r="B106" s="41">
        <v>102</v>
      </c>
      <c r="C106" s="41">
        <v>5</v>
      </c>
      <c r="D106" s="41">
        <v>61</v>
      </c>
      <c r="E106">
        <v>1155</v>
      </c>
      <c r="F106" s="54">
        <v>2.9872685185185186E-2</v>
      </c>
      <c r="G106" s="40" t="s">
        <v>495</v>
      </c>
      <c r="H106" s="40" t="s">
        <v>281</v>
      </c>
      <c r="I106" s="41" t="s">
        <v>445</v>
      </c>
      <c r="J106" s="41" t="s">
        <v>24</v>
      </c>
      <c r="K106" s="41">
        <v>2</v>
      </c>
      <c r="L106" s="41" t="s">
        <v>27</v>
      </c>
      <c r="M106" s="11"/>
      <c r="N106" s="6"/>
      <c r="O106" s="11"/>
      <c r="P106" s="11">
        <f>$B106</f>
        <v>102</v>
      </c>
      <c r="Q106" s="6"/>
      <c r="R106" s="11"/>
      <c r="S106" s="6"/>
      <c r="U106" s="6"/>
      <c r="V106" s="6"/>
      <c r="W106" s="6"/>
      <c r="X106" s="6">
        <f>$D106</f>
        <v>61</v>
      </c>
      <c r="Y106" s="6"/>
      <c r="Z106" s="6"/>
      <c r="AA106" s="6"/>
    </row>
    <row r="107" spans="1:27" ht="15" customHeight="1" x14ac:dyDescent="0.3">
      <c r="A107" s="41">
        <v>110</v>
      </c>
      <c r="B107" s="41">
        <v>103</v>
      </c>
      <c r="C107" s="41"/>
      <c r="D107" s="41"/>
      <c r="E107">
        <v>881</v>
      </c>
      <c r="F107" s="54">
        <v>2.9930555555555557E-2</v>
      </c>
      <c r="G107" s="40" t="s">
        <v>82</v>
      </c>
      <c r="H107" s="40" t="s">
        <v>137</v>
      </c>
      <c r="I107" s="41" t="s">
        <v>62</v>
      </c>
      <c r="J107" s="41" t="s">
        <v>28</v>
      </c>
      <c r="K107" s="41">
        <v>2</v>
      </c>
      <c r="L107" s="41" t="s">
        <v>27</v>
      </c>
      <c r="M107" s="6"/>
      <c r="N107" s="6"/>
      <c r="O107" s="6"/>
      <c r="P107" s="11"/>
      <c r="Q107" s="6"/>
      <c r="R107" s="11"/>
      <c r="S107" s="11">
        <f>$B107</f>
        <v>103</v>
      </c>
      <c r="U107" s="6"/>
      <c r="V107" s="6"/>
      <c r="W107" s="6"/>
      <c r="X107" s="6"/>
      <c r="Y107" s="6"/>
      <c r="Z107" s="6"/>
      <c r="AA107" s="6"/>
    </row>
    <row r="108" spans="1:27" ht="15" customHeight="1" x14ac:dyDescent="0.3">
      <c r="A108" s="41">
        <v>111</v>
      </c>
      <c r="B108" s="41">
        <v>104</v>
      </c>
      <c r="C108" s="41">
        <v>15</v>
      </c>
      <c r="D108" s="41">
        <v>62</v>
      </c>
      <c r="E108">
        <v>853</v>
      </c>
      <c r="F108" s="54">
        <v>3.0000000000000002E-2</v>
      </c>
      <c r="G108" s="40" t="s">
        <v>496</v>
      </c>
      <c r="H108" s="40" t="s">
        <v>266</v>
      </c>
      <c r="I108" s="41" t="s">
        <v>421</v>
      </c>
      <c r="J108" s="41" t="s">
        <v>28</v>
      </c>
      <c r="K108" s="41">
        <v>2</v>
      </c>
      <c r="L108" s="41" t="s">
        <v>27</v>
      </c>
      <c r="M108" s="6"/>
      <c r="N108" s="6"/>
      <c r="O108" s="11"/>
      <c r="P108" s="11"/>
      <c r="Q108" s="11"/>
      <c r="R108" s="11"/>
      <c r="S108" s="11">
        <f>$B108</f>
        <v>104</v>
      </c>
      <c r="U108" s="6"/>
      <c r="V108" s="6"/>
      <c r="W108" s="6"/>
      <c r="X108" s="6"/>
      <c r="Y108" s="6"/>
      <c r="Z108" s="6"/>
      <c r="AA108" s="6">
        <f>$D108</f>
        <v>62</v>
      </c>
    </row>
    <row r="109" spans="1:27" ht="15" customHeight="1" x14ac:dyDescent="0.3">
      <c r="A109" s="41">
        <v>112</v>
      </c>
      <c r="B109" s="41">
        <v>105</v>
      </c>
      <c r="C109" s="41">
        <v>43</v>
      </c>
      <c r="D109" s="41">
        <v>63</v>
      </c>
      <c r="E109">
        <v>1123</v>
      </c>
      <c r="F109" s="54">
        <v>3.0023148148148149E-2</v>
      </c>
      <c r="G109" s="40" t="s">
        <v>497</v>
      </c>
      <c r="H109" s="40" t="s">
        <v>498</v>
      </c>
      <c r="I109" s="41" t="s">
        <v>424</v>
      </c>
      <c r="J109" s="41" t="s">
        <v>47</v>
      </c>
      <c r="K109" s="41">
        <v>2</v>
      </c>
      <c r="L109" s="41" t="s">
        <v>27</v>
      </c>
      <c r="M109" s="11"/>
      <c r="N109" s="11">
        <f>$B109</f>
        <v>105</v>
      </c>
      <c r="O109" s="6"/>
      <c r="P109" s="6"/>
      <c r="Q109" s="11"/>
      <c r="R109" s="11"/>
      <c r="S109" s="6"/>
      <c r="U109" s="6"/>
      <c r="V109" s="6">
        <f>$D109</f>
        <v>63</v>
      </c>
      <c r="W109" s="6"/>
      <c r="X109" s="6"/>
      <c r="Y109" s="6"/>
      <c r="Z109" s="6"/>
      <c r="AA109" s="6"/>
    </row>
    <row r="110" spans="1:27" ht="15" customHeight="1" x14ac:dyDescent="0.3">
      <c r="A110" s="41">
        <v>113</v>
      </c>
      <c r="B110" s="41">
        <v>106</v>
      </c>
      <c r="C110" s="41"/>
      <c r="D110" s="41"/>
      <c r="E110">
        <v>1396</v>
      </c>
      <c r="F110" s="54">
        <v>3.0115740740740742E-2</v>
      </c>
      <c r="G110" s="40" t="s">
        <v>118</v>
      </c>
      <c r="H110" s="40" t="s">
        <v>138</v>
      </c>
      <c r="I110" s="41" t="s">
        <v>62</v>
      </c>
      <c r="J110" s="41" t="s">
        <v>25</v>
      </c>
      <c r="K110" s="41">
        <v>2</v>
      </c>
      <c r="L110" s="41" t="s">
        <v>27</v>
      </c>
      <c r="M110" s="11"/>
      <c r="N110" s="11"/>
      <c r="O110" s="11">
        <f>$B110</f>
        <v>106</v>
      </c>
      <c r="P110" s="11"/>
      <c r="Q110" s="6"/>
      <c r="R110" s="11"/>
      <c r="S110" s="6"/>
      <c r="U110" s="6"/>
      <c r="V110" s="6"/>
      <c r="W110" s="6"/>
      <c r="X110" s="6"/>
      <c r="Y110" s="6"/>
      <c r="Z110" s="6"/>
      <c r="AA110" s="6"/>
    </row>
    <row r="111" spans="1:27" ht="15" customHeight="1" x14ac:dyDescent="0.3">
      <c r="A111" s="41">
        <v>114</v>
      </c>
      <c r="B111" s="41">
        <v>107</v>
      </c>
      <c r="C111" s="41"/>
      <c r="D111" s="41"/>
      <c r="E111">
        <v>1103</v>
      </c>
      <c r="F111" s="54">
        <v>3.0266203703703705E-2</v>
      </c>
      <c r="G111" s="40" t="s">
        <v>139</v>
      </c>
      <c r="H111" s="40" t="s">
        <v>140</v>
      </c>
      <c r="I111" s="41" t="s">
        <v>62</v>
      </c>
      <c r="J111" s="41" t="s">
        <v>47</v>
      </c>
      <c r="K111" s="41">
        <v>2</v>
      </c>
      <c r="L111" s="41" t="s">
        <v>27</v>
      </c>
      <c r="M111" s="11"/>
      <c r="N111" s="11">
        <f>$B111</f>
        <v>107</v>
      </c>
      <c r="O111" s="11"/>
      <c r="P111" s="11"/>
      <c r="Q111" s="11"/>
      <c r="R111" s="11"/>
      <c r="S111" s="6"/>
      <c r="U111" s="6"/>
      <c r="V111" s="6"/>
      <c r="W111" s="6"/>
      <c r="X111" s="6"/>
      <c r="Y111" s="6"/>
      <c r="Z111" s="6"/>
      <c r="AA111" s="6"/>
    </row>
    <row r="112" spans="1:27" ht="15" customHeight="1" x14ac:dyDescent="0.3">
      <c r="A112" s="41">
        <v>116</v>
      </c>
      <c r="B112" s="41">
        <v>108</v>
      </c>
      <c r="C112" s="41">
        <v>16</v>
      </c>
      <c r="D112" s="41">
        <v>64</v>
      </c>
      <c r="E112">
        <v>1196</v>
      </c>
      <c r="F112" s="54">
        <v>3.0358796296296297E-2</v>
      </c>
      <c r="G112" s="40" t="s">
        <v>499</v>
      </c>
      <c r="H112" s="40" t="s">
        <v>500</v>
      </c>
      <c r="I112" s="41" t="s">
        <v>421</v>
      </c>
      <c r="J112" s="41" t="s">
        <v>24</v>
      </c>
      <c r="K112" s="41">
        <v>2</v>
      </c>
      <c r="L112" s="41" t="s">
        <v>27</v>
      </c>
      <c r="M112" s="11"/>
      <c r="N112" s="6"/>
      <c r="O112" s="6"/>
      <c r="P112" s="11">
        <f>$B112</f>
        <v>108</v>
      </c>
      <c r="Q112" s="6"/>
      <c r="R112" s="11"/>
      <c r="S112" s="6"/>
      <c r="U112" s="6"/>
      <c r="V112" s="6"/>
      <c r="W112" s="6"/>
      <c r="X112" s="6">
        <f>$D112</f>
        <v>64</v>
      </c>
      <c r="Y112" s="6"/>
      <c r="Z112" s="6"/>
      <c r="AA112" s="6"/>
    </row>
    <row r="113" spans="1:27" ht="15" customHeight="1" x14ac:dyDescent="0.3">
      <c r="A113" s="41">
        <v>118</v>
      </c>
      <c r="B113" s="41">
        <v>109</v>
      </c>
      <c r="C113" s="41">
        <v>17</v>
      </c>
      <c r="D113" s="41">
        <v>65</v>
      </c>
      <c r="E113">
        <v>1518</v>
      </c>
      <c r="F113" s="54">
        <v>3.0439814814814815E-2</v>
      </c>
      <c r="G113" s="40" t="s">
        <v>226</v>
      </c>
      <c r="H113" s="40" t="s">
        <v>289</v>
      </c>
      <c r="I113" s="41" t="s">
        <v>421</v>
      </c>
      <c r="J113" s="41" t="s">
        <v>20</v>
      </c>
      <c r="K113" s="41">
        <v>2</v>
      </c>
      <c r="L113" s="41" t="s">
        <v>27</v>
      </c>
      <c r="M113" s="6"/>
      <c r="N113" s="6"/>
      <c r="O113" s="11"/>
      <c r="P113" s="11"/>
      <c r="Q113" s="11">
        <f>$B113</f>
        <v>109</v>
      </c>
      <c r="R113" s="6"/>
      <c r="S113" s="6"/>
      <c r="U113" s="6"/>
      <c r="V113" s="6"/>
      <c r="W113" s="6"/>
      <c r="X113" s="6"/>
      <c r="Y113" s="6">
        <f>$D113</f>
        <v>65</v>
      </c>
      <c r="Z113" s="6"/>
      <c r="AA113" s="6"/>
    </row>
    <row r="114" spans="1:27" ht="15" customHeight="1" x14ac:dyDescent="0.3">
      <c r="A114" s="41">
        <v>119</v>
      </c>
      <c r="B114" s="41">
        <v>110</v>
      </c>
      <c r="C114" s="41">
        <v>6</v>
      </c>
      <c r="D114" s="41">
        <v>66</v>
      </c>
      <c r="E114">
        <v>1051</v>
      </c>
      <c r="F114" s="54">
        <v>3.047453703703704E-2</v>
      </c>
      <c r="G114" s="40" t="s">
        <v>501</v>
      </c>
      <c r="H114" s="40" t="s">
        <v>502</v>
      </c>
      <c r="I114" s="41" t="s">
        <v>445</v>
      </c>
      <c r="J114" s="41" t="s">
        <v>47</v>
      </c>
      <c r="K114" s="41">
        <v>2</v>
      </c>
      <c r="L114" s="41" t="s">
        <v>27</v>
      </c>
      <c r="M114" s="11"/>
      <c r="N114" s="11">
        <f>$B114</f>
        <v>110</v>
      </c>
      <c r="O114" s="11"/>
      <c r="P114" s="11"/>
      <c r="Q114" s="11"/>
      <c r="R114" s="11"/>
      <c r="S114" s="6"/>
      <c r="U114" s="6"/>
      <c r="V114" s="6">
        <f>$D114</f>
        <v>66</v>
      </c>
      <c r="W114" s="6"/>
      <c r="X114" s="6"/>
      <c r="Y114" s="6"/>
      <c r="Z114" s="6"/>
      <c r="AA114" s="6"/>
    </row>
    <row r="115" spans="1:27" ht="15" customHeight="1" x14ac:dyDescent="0.3">
      <c r="A115" s="41">
        <v>120</v>
      </c>
      <c r="B115" s="41">
        <v>111</v>
      </c>
      <c r="C115" s="41"/>
      <c r="D115" s="41"/>
      <c r="E115">
        <v>1102</v>
      </c>
      <c r="F115" s="54">
        <v>3.0497685185185187E-2</v>
      </c>
      <c r="G115" s="40" t="s">
        <v>143</v>
      </c>
      <c r="H115" s="40" t="s">
        <v>144</v>
      </c>
      <c r="I115" s="41" t="s">
        <v>62</v>
      </c>
      <c r="J115" s="41" t="s">
        <v>47</v>
      </c>
      <c r="K115" s="41">
        <v>2</v>
      </c>
      <c r="L115" s="41" t="s">
        <v>27</v>
      </c>
      <c r="M115" s="6"/>
      <c r="N115" s="11">
        <f>$B115</f>
        <v>111</v>
      </c>
      <c r="O115" s="11"/>
      <c r="P115" s="6"/>
      <c r="Q115" s="11"/>
      <c r="R115" s="6"/>
      <c r="S115" s="11"/>
      <c r="U115" s="6"/>
      <c r="V115" s="6"/>
      <c r="W115" s="6"/>
      <c r="X115" s="6"/>
      <c r="Y115" s="6"/>
      <c r="Z115" s="6"/>
      <c r="AA115" s="6"/>
    </row>
    <row r="116" spans="1:27" ht="15" customHeight="1" x14ac:dyDescent="0.3">
      <c r="A116" s="41">
        <v>121</v>
      </c>
      <c r="B116" s="41">
        <v>112</v>
      </c>
      <c r="C116" s="41">
        <v>18</v>
      </c>
      <c r="D116" s="41">
        <v>67</v>
      </c>
      <c r="E116">
        <v>1156</v>
      </c>
      <c r="F116" s="54">
        <v>3.0509259259259257E-2</v>
      </c>
      <c r="G116" s="40" t="s">
        <v>82</v>
      </c>
      <c r="H116" s="40" t="s">
        <v>77</v>
      </c>
      <c r="I116" s="41" t="s">
        <v>421</v>
      </c>
      <c r="J116" s="41" t="s">
        <v>24</v>
      </c>
      <c r="K116" s="41">
        <v>2</v>
      </c>
      <c r="L116" s="41" t="s">
        <v>27</v>
      </c>
      <c r="M116" s="6"/>
      <c r="N116" s="6"/>
      <c r="O116" s="11"/>
      <c r="P116" s="11">
        <f>$B116</f>
        <v>112</v>
      </c>
      <c r="Q116" s="11"/>
      <c r="R116" s="11"/>
      <c r="S116" s="11"/>
      <c r="U116" s="6"/>
      <c r="V116" s="6"/>
      <c r="W116" s="6"/>
      <c r="X116" s="6">
        <f>$D116</f>
        <v>67</v>
      </c>
      <c r="Y116" s="6"/>
      <c r="Z116" s="6"/>
      <c r="AA116" s="6"/>
    </row>
    <row r="117" spans="1:27" ht="15" customHeight="1" x14ac:dyDescent="0.3">
      <c r="A117" s="41">
        <v>123</v>
      </c>
      <c r="B117" s="41">
        <v>113</v>
      </c>
      <c r="C117" s="41">
        <v>7</v>
      </c>
      <c r="D117" s="41">
        <v>68</v>
      </c>
      <c r="E117">
        <v>1061</v>
      </c>
      <c r="F117" s="54">
        <v>3.0555555555555555E-2</v>
      </c>
      <c r="G117" s="40" t="s">
        <v>503</v>
      </c>
      <c r="H117" s="40" t="s">
        <v>504</v>
      </c>
      <c r="I117" s="41" t="s">
        <v>445</v>
      </c>
      <c r="J117" s="41" t="s">
        <v>47</v>
      </c>
      <c r="K117" s="41">
        <v>2</v>
      </c>
      <c r="L117" s="41" t="s">
        <v>27</v>
      </c>
      <c r="M117" s="6"/>
      <c r="N117" s="11">
        <f>$B117</f>
        <v>113</v>
      </c>
      <c r="O117" s="11"/>
      <c r="P117" s="11"/>
      <c r="Q117" s="6"/>
      <c r="R117" s="6"/>
      <c r="S117" s="6"/>
      <c r="U117" s="6"/>
      <c r="V117" s="6">
        <f>$D117</f>
        <v>68</v>
      </c>
      <c r="W117" s="6"/>
      <c r="X117" s="6"/>
      <c r="Y117" s="6"/>
      <c r="Z117" s="6"/>
      <c r="AA117" s="6"/>
    </row>
    <row r="118" spans="1:27" ht="15" customHeight="1" x14ac:dyDescent="0.3">
      <c r="A118" s="41">
        <v>126</v>
      </c>
      <c r="B118" s="41">
        <v>114</v>
      </c>
      <c r="C118" s="41">
        <v>19</v>
      </c>
      <c r="D118" s="41">
        <v>69</v>
      </c>
      <c r="E118">
        <v>1271</v>
      </c>
      <c r="F118" s="54">
        <v>3.0752314814814816E-2</v>
      </c>
      <c r="G118" s="40" t="s">
        <v>505</v>
      </c>
      <c r="H118" s="40" t="s">
        <v>281</v>
      </c>
      <c r="I118" s="41" t="s">
        <v>421</v>
      </c>
      <c r="J118" s="41" t="s">
        <v>18</v>
      </c>
      <c r="K118" s="41">
        <v>2</v>
      </c>
      <c r="L118" s="41" t="s">
        <v>27</v>
      </c>
      <c r="M118" s="11">
        <f>$B118</f>
        <v>114</v>
      </c>
      <c r="N118" s="11"/>
      <c r="O118" s="11"/>
      <c r="P118" s="11"/>
      <c r="Q118" s="11"/>
      <c r="R118" s="11"/>
      <c r="S118" s="6"/>
      <c r="U118" s="6">
        <f>$D118</f>
        <v>69</v>
      </c>
      <c r="V118" s="6"/>
      <c r="W118" s="6"/>
      <c r="X118" s="6"/>
      <c r="Y118" s="6"/>
      <c r="Z118" s="6"/>
      <c r="AA118" s="6"/>
    </row>
    <row r="119" spans="1:27" ht="15" customHeight="1" x14ac:dyDescent="0.3">
      <c r="A119" s="41">
        <v>127</v>
      </c>
      <c r="B119" s="41">
        <v>115</v>
      </c>
      <c r="C119" s="41"/>
      <c r="D119" s="41"/>
      <c r="E119">
        <v>1202</v>
      </c>
      <c r="F119" s="54">
        <v>3.0763888888888889E-2</v>
      </c>
      <c r="G119" s="40" t="s">
        <v>78</v>
      </c>
      <c r="H119" s="40" t="s">
        <v>145</v>
      </c>
      <c r="I119" s="41" t="s">
        <v>62</v>
      </c>
      <c r="J119" s="41" t="s">
        <v>24</v>
      </c>
      <c r="K119" s="41">
        <v>2</v>
      </c>
      <c r="L119" s="41" t="s">
        <v>27</v>
      </c>
      <c r="M119" s="6"/>
      <c r="N119" s="6"/>
      <c r="O119" s="11"/>
      <c r="P119" s="11">
        <f>$B119</f>
        <v>115</v>
      </c>
      <c r="Q119" s="11"/>
      <c r="R119" s="6"/>
      <c r="S119" s="6"/>
      <c r="U119" s="6"/>
      <c r="V119" s="6"/>
      <c r="W119" s="6"/>
      <c r="X119" s="6"/>
      <c r="Y119" s="6"/>
      <c r="Z119" s="6"/>
      <c r="AA119" s="6"/>
    </row>
    <row r="120" spans="1:27" ht="15" customHeight="1" x14ac:dyDescent="0.3">
      <c r="A120" s="41">
        <v>128</v>
      </c>
      <c r="B120" s="41">
        <v>116</v>
      </c>
      <c r="C120" s="41">
        <v>44</v>
      </c>
      <c r="D120" s="41">
        <v>70</v>
      </c>
      <c r="E120">
        <v>1212</v>
      </c>
      <c r="F120" s="54">
        <v>3.1134259259259261E-2</v>
      </c>
      <c r="G120" s="40" t="s">
        <v>226</v>
      </c>
      <c r="H120" s="40" t="s">
        <v>506</v>
      </c>
      <c r="I120" s="41" t="s">
        <v>424</v>
      </c>
      <c r="J120" s="41" t="s">
        <v>24</v>
      </c>
      <c r="K120" s="41">
        <v>2</v>
      </c>
      <c r="L120" s="41" t="s">
        <v>27</v>
      </c>
      <c r="M120" s="6"/>
      <c r="N120" s="11"/>
      <c r="O120" s="11"/>
      <c r="P120" s="11">
        <f>$B120</f>
        <v>116</v>
      </c>
      <c r="Q120" s="11"/>
      <c r="R120" s="6"/>
      <c r="S120" s="6"/>
      <c r="U120" s="6"/>
      <c r="V120" s="6"/>
      <c r="W120" s="6"/>
      <c r="X120" s="6">
        <f>$D120</f>
        <v>70</v>
      </c>
      <c r="Y120" s="6"/>
      <c r="Z120" s="6"/>
      <c r="AA120" s="6"/>
    </row>
    <row r="121" spans="1:27" ht="15" customHeight="1" x14ac:dyDescent="0.3">
      <c r="A121" s="41">
        <v>129</v>
      </c>
      <c r="B121" s="41">
        <v>117</v>
      </c>
      <c r="C121" s="41">
        <v>45</v>
      </c>
      <c r="D121" s="41">
        <v>71</v>
      </c>
      <c r="E121">
        <v>1390</v>
      </c>
      <c r="F121" s="54">
        <v>3.125E-2</v>
      </c>
      <c r="G121" s="40" t="s">
        <v>507</v>
      </c>
      <c r="H121" s="40" t="s">
        <v>332</v>
      </c>
      <c r="I121" s="41" t="s">
        <v>424</v>
      </c>
      <c r="J121" s="41" t="s">
        <v>25</v>
      </c>
      <c r="K121" s="41">
        <v>2</v>
      </c>
      <c r="L121" s="41" t="s">
        <v>27</v>
      </c>
      <c r="M121" s="6"/>
      <c r="N121" s="6"/>
      <c r="O121" s="11">
        <f>$B121</f>
        <v>117</v>
      </c>
      <c r="P121" s="11"/>
      <c r="Q121" s="6"/>
      <c r="R121" s="11"/>
      <c r="S121" s="6"/>
      <c r="U121" s="6"/>
      <c r="V121" s="6"/>
      <c r="W121" s="6">
        <f>$D121</f>
        <v>71</v>
      </c>
      <c r="X121" s="6"/>
      <c r="Y121" s="6"/>
      <c r="Z121" s="6"/>
      <c r="AA121" s="6"/>
    </row>
    <row r="122" spans="1:27" ht="15" customHeight="1" x14ac:dyDescent="0.3">
      <c r="A122" s="41">
        <v>130</v>
      </c>
      <c r="B122" s="41">
        <v>118</v>
      </c>
      <c r="C122" s="41">
        <v>20</v>
      </c>
      <c r="D122" s="41">
        <v>72</v>
      </c>
      <c r="E122">
        <v>1377</v>
      </c>
      <c r="F122" s="54">
        <v>3.1631944444444442E-2</v>
      </c>
      <c r="G122" s="40" t="s">
        <v>508</v>
      </c>
      <c r="H122" s="40" t="s">
        <v>509</v>
      </c>
      <c r="I122" s="41" t="s">
        <v>421</v>
      </c>
      <c r="J122" s="41" t="s">
        <v>25</v>
      </c>
      <c r="K122" s="41">
        <v>2</v>
      </c>
      <c r="L122" s="41" t="s">
        <v>27</v>
      </c>
      <c r="M122" s="6"/>
      <c r="N122" s="11"/>
      <c r="O122" s="11">
        <f>$B122</f>
        <v>118</v>
      </c>
      <c r="P122" s="6"/>
      <c r="Q122" s="6"/>
      <c r="R122" s="6"/>
      <c r="S122" s="11"/>
      <c r="U122" s="6"/>
      <c r="V122" s="6"/>
      <c r="W122" s="6">
        <f>$D122</f>
        <v>72</v>
      </c>
      <c r="X122" s="6"/>
      <c r="Y122" s="6"/>
      <c r="Z122" s="6"/>
      <c r="AA122" s="6"/>
    </row>
    <row r="123" spans="1:27" ht="15" customHeight="1" x14ac:dyDescent="0.3">
      <c r="A123" s="41">
        <v>131</v>
      </c>
      <c r="B123" s="41">
        <v>119</v>
      </c>
      <c r="C123" s="41">
        <v>21</v>
      </c>
      <c r="D123" s="41">
        <v>73</v>
      </c>
      <c r="E123">
        <v>1532</v>
      </c>
      <c r="F123" s="54">
        <v>3.170138888888889E-2</v>
      </c>
      <c r="G123" s="40" t="s">
        <v>510</v>
      </c>
      <c r="H123" s="40" t="s">
        <v>511</v>
      </c>
      <c r="I123" s="41" t="s">
        <v>421</v>
      </c>
      <c r="J123" s="41" t="s">
        <v>20</v>
      </c>
      <c r="K123" s="41">
        <v>2</v>
      </c>
      <c r="L123" s="41" t="s">
        <v>27</v>
      </c>
      <c r="M123" s="6"/>
      <c r="N123" s="11"/>
      <c r="O123" s="11"/>
      <c r="P123" s="6"/>
      <c r="Q123" s="11">
        <f>$B123</f>
        <v>119</v>
      </c>
      <c r="R123" s="6"/>
      <c r="S123" s="6"/>
      <c r="U123" s="6"/>
      <c r="V123" s="6"/>
      <c r="W123" s="6"/>
      <c r="X123" s="6"/>
      <c r="Y123" s="6">
        <f>$D123</f>
        <v>73</v>
      </c>
      <c r="Z123" s="6"/>
      <c r="AA123" s="6"/>
    </row>
    <row r="124" spans="1:27" ht="15" customHeight="1" x14ac:dyDescent="0.3">
      <c r="A124" s="41">
        <v>132</v>
      </c>
      <c r="B124" s="41">
        <v>120</v>
      </c>
      <c r="C124" s="41">
        <v>8</v>
      </c>
      <c r="D124" s="41">
        <v>74</v>
      </c>
      <c r="E124">
        <v>1522</v>
      </c>
      <c r="F124" s="54">
        <v>3.170138888888889E-2</v>
      </c>
      <c r="G124" s="40" t="s">
        <v>512</v>
      </c>
      <c r="H124" s="40" t="s">
        <v>513</v>
      </c>
      <c r="I124" s="41" t="s">
        <v>445</v>
      </c>
      <c r="J124" s="41" t="s">
        <v>20</v>
      </c>
      <c r="K124" s="41">
        <v>2</v>
      </c>
      <c r="L124" s="41" t="s">
        <v>27</v>
      </c>
      <c r="M124" s="11"/>
      <c r="N124" s="11"/>
      <c r="O124" s="11"/>
      <c r="P124" s="11"/>
      <c r="Q124" s="11">
        <f>$B124</f>
        <v>120</v>
      </c>
      <c r="R124" s="11"/>
      <c r="S124" s="6"/>
      <c r="U124" s="6"/>
      <c r="V124" s="6"/>
      <c r="W124" s="6"/>
      <c r="X124" s="6"/>
      <c r="Y124" s="6">
        <f>$D124</f>
        <v>74</v>
      </c>
      <c r="Z124" s="6"/>
      <c r="AA124" s="6"/>
    </row>
    <row r="125" spans="1:27" ht="15" customHeight="1" x14ac:dyDescent="0.3">
      <c r="A125" s="41">
        <v>133</v>
      </c>
      <c r="B125" s="41">
        <v>121</v>
      </c>
      <c r="C125" s="41">
        <v>46</v>
      </c>
      <c r="D125" s="41">
        <v>75</v>
      </c>
      <c r="E125">
        <v>1367</v>
      </c>
      <c r="F125" s="54">
        <v>3.1736111111111111E-2</v>
      </c>
      <c r="G125" s="40" t="s">
        <v>78</v>
      </c>
      <c r="H125" s="40" t="s">
        <v>514</v>
      </c>
      <c r="I125" s="41" t="s">
        <v>424</v>
      </c>
      <c r="J125" s="41" t="s">
        <v>18</v>
      </c>
      <c r="K125" s="41">
        <v>2</v>
      </c>
      <c r="L125" s="41" t="s">
        <v>27</v>
      </c>
      <c r="M125" s="11">
        <f>$B125</f>
        <v>121</v>
      </c>
      <c r="N125" s="6"/>
      <c r="O125" s="11"/>
      <c r="P125" s="6"/>
      <c r="Q125" s="11"/>
      <c r="R125" s="6"/>
      <c r="S125" s="11"/>
      <c r="U125" s="6">
        <f>$D125</f>
        <v>75</v>
      </c>
      <c r="V125" s="6"/>
      <c r="W125" s="6"/>
      <c r="X125" s="6"/>
      <c r="Y125" s="6"/>
      <c r="Z125" s="6"/>
      <c r="AA125" s="6"/>
    </row>
    <row r="126" spans="1:27" ht="15" customHeight="1" x14ac:dyDescent="0.3">
      <c r="A126" s="41">
        <v>134</v>
      </c>
      <c r="B126" s="41">
        <v>122</v>
      </c>
      <c r="C126" s="41"/>
      <c r="D126" s="41"/>
      <c r="E126">
        <v>1387</v>
      </c>
      <c r="F126" s="54">
        <v>3.1886574074074074E-2</v>
      </c>
      <c r="G126" s="40" t="s">
        <v>82</v>
      </c>
      <c r="H126" s="40" t="s">
        <v>146</v>
      </c>
      <c r="I126" s="41" t="s">
        <v>62</v>
      </c>
      <c r="J126" s="41" t="s">
        <v>25</v>
      </c>
      <c r="K126" s="41">
        <v>2</v>
      </c>
      <c r="L126" s="41" t="s">
        <v>27</v>
      </c>
      <c r="M126" s="11"/>
      <c r="N126" s="6"/>
      <c r="O126" s="11">
        <f>$B126</f>
        <v>122</v>
      </c>
      <c r="P126" s="6"/>
      <c r="Q126" s="6"/>
      <c r="R126" s="6"/>
      <c r="S126" s="6"/>
      <c r="U126" s="6"/>
      <c r="V126" s="6"/>
      <c r="W126" s="6"/>
      <c r="X126" s="6"/>
      <c r="Y126" s="6"/>
      <c r="Z126" s="6"/>
      <c r="AA126" s="6"/>
    </row>
    <row r="127" spans="1:27" ht="15" customHeight="1" x14ac:dyDescent="0.3">
      <c r="A127" s="41">
        <v>135</v>
      </c>
      <c r="B127" s="41">
        <v>123</v>
      </c>
      <c r="C127" s="41"/>
      <c r="D127" s="41"/>
      <c r="E127">
        <v>945</v>
      </c>
      <c r="F127" s="54">
        <v>3.1921296296296295E-2</v>
      </c>
      <c r="G127" s="56" t="s">
        <v>610</v>
      </c>
      <c r="H127" s="56" t="s">
        <v>611</v>
      </c>
      <c r="I127" s="57" t="s">
        <v>62</v>
      </c>
      <c r="J127" s="57" t="s">
        <v>28</v>
      </c>
      <c r="K127" s="57">
        <v>2</v>
      </c>
      <c r="L127" s="57" t="s">
        <v>27</v>
      </c>
      <c r="M127" s="6"/>
      <c r="N127" s="11"/>
      <c r="O127" s="6"/>
      <c r="P127" s="6"/>
      <c r="Q127" s="11"/>
      <c r="R127" s="6"/>
      <c r="S127" s="11">
        <f>$B127</f>
        <v>123</v>
      </c>
      <c r="U127" s="6"/>
      <c r="V127" s="6"/>
      <c r="W127" s="6"/>
      <c r="X127" s="6"/>
      <c r="Y127" s="6"/>
      <c r="Z127" s="6"/>
      <c r="AA127" s="6"/>
    </row>
    <row r="128" spans="1:27" ht="15" customHeight="1" x14ac:dyDescent="0.3">
      <c r="A128" s="41">
        <v>136</v>
      </c>
      <c r="B128" s="41">
        <v>124</v>
      </c>
      <c r="C128" s="41">
        <v>22</v>
      </c>
      <c r="D128" s="41">
        <v>76</v>
      </c>
      <c r="E128">
        <v>1099</v>
      </c>
      <c r="F128" s="54">
        <v>3.1932870370370368E-2</v>
      </c>
      <c r="G128" s="40" t="s">
        <v>515</v>
      </c>
      <c r="H128" s="40" t="s">
        <v>516</v>
      </c>
      <c r="I128" s="41" t="s">
        <v>421</v>
      </c>
      <c r="J128" s="41" t="s">
        <v>47</v>
      </c>
      <c r="K128" s="41">
        <v>2</v>
      </c>
      <c r="L128" s="41" t="s">
        <v>27</v>
      </c>
      <c r="M128" s="6"/>
      <c r="N128" s="11">
        <f>$B128</f>
        <v>124</v>
      </c>
      <c r="O128" s="6"/>
      <c r="P128" s="6"/>
      <c r="Q128" s="6"/>
      <c r="R128" s="11"/>
      <c r="S128" s="6"/>
      <c r="U128" s="6"/>
      <c r="V128" s="6">
        <f>$D128</f>
        <v>76</v>
      </c>
      <c r="W128" s="6"/>
      <c r="X128" s="6"/>
      <c r="Y128" s="6"/>
      <c r="Z128" s="6"/>
      <c r="AA128" s="6"/>
    </row>
    <row r="129" spans="1:27" ht="15" customHeight="1" x14ac:dyDescent="0.3">
      <c r="A129" s="41">
        <v>137</v>
      </c>
      <c r="B129" s="41">
        <v>125</v>
      </c>
      <c r="C129" s="41">
        <v>47</v>
      </c>
      <c r="D129" s="41">
        <v>77</v>
      </c>
      <c r="E129">
        <v>1275</v>
      </c>
      <c r="F129" s="54">
        <v>3.1944444444444449E-2</v>
      </c>
      <c r="G129" s="40" t="s">
        <v>431</v>
      </c>
      <c r="H129" s="40" t="s">
        <v>517</v>
      </c>
      <c r="I129" s="41" t="s">
        <v>424</v>
      </c>
      <c r="J129" s="41" t="s">
        <v>18</v>
      </c>
      <c r="K129" s="41">
        <v>2</v>
      </c>
      <c r="L129" s="41" t="s">
        <v>27</v>
      </c>
      <c r="M129" s="11">
        <f>$B129</f>
        <v>125</v>
      </c>
      <c r="N129" s="11"/>
      <c r="O129" s="11"/>
      <c r="P129" s="11"/>
      <c r="Q129" s="11"/>
      <c r="R129" s="11"/>
      <c r="S129" s="6"/>
      <c r="U129" s="6">
        <f>$D129</f>
        <v>77</v>
      </c>
      <c r="V129" s="6"/>
      <c r="W129" s="6"/>
      <c r="X129" s="6"/>
      <c r="Y129" s="6"/>
      <c r="Z129" s="6"/>
      <c r="AA129" s="6"/>
    </row>
    <row r="130" spans="1:27" ht="15" customHeight="1" x14ac:dyDescent="0.3">
      <c r="A130" s="41">
        <v>138</v>
      </c>
      <c r="B130" s="41">
        <v>126</v>
      </c>
      <c r="C130" s="41">
        <v>48</v>
      </c>
      <c r="D130" s="41">
        <v>78</v>
      </c>
      <c r="E130">
        <v>1490</v>
      </c>
      <c r="F130" s="54">
        <v>3.1956018518518516E-2</v>
      </c>
      <c r="G130" s="40" t="s">
        <v>419</v>
      </c>
      <c r="H130" s="40" t="s">
        <v>99</v>
      </c>
      <c r="I130" s="41" t="s">
        <v>424</v>
      </c>
      <c r="J130" s="41" t="s">
        <v>20</v>
      </c>
      <c r="K130" s="41">
        <v>2</v>
      </c>
      <c r="L130" s="41" t="s">
        <v>27</v>
      </c>
      <c r="M130" s="11"/>
      <c r="N130" s="6"/>
      <c r="O130" s="11"/>
      <c r="P130" s="11"/>
      <c r="Q130" s="11">
        <f>$B130</f>
        <v>126</v>
      </c>
      <c r="R130" s="11"/>
      <c r="S130" s="6"/>
      <c r="U130" s="6"/>
      <c r="V130" s="6"/>
      <c r="W130" s="6"/>
      <c r="X130" s="6"/>
      <c r="Y130" s="6">
        <f>$D130</f>
        <v>78</v>
      </c>
      <c r="Z130" s="6"/>
      <c r="AA130" s="6"/>
    </row>
    <row r="131" spans="1:27" ht="15" customHeight="1" x14ac:dyDescent="0.3">
      <c r="A131" s="41">
        <v>139</v>
      </c>
      <c r="B131" s="41">
        <v>127</v>
      </c>
      <c r="C131" s="41">
        <v>49</v>
      </c>
      <c r="D131" s="41">
        <v>79</v>
      </c>
      <c r="E131">
        <v>1397</v>
      </c>
      <c r="F131" s="54">
        <v>3.2002314814814817E-2</v>
      </c>
      <c r="G131" s="40" t="s">
        <v>86</v>
      </c>
      <c r="H131" s="40" t="s">
        <v>518</v>
      </c>
      <c r="I131" s="41" t="s">
        <v>424</v>
      </c>
      <c r="J131" s="41" t="s">
        <v>25</v>
      </c>
      <c r="K131" s="41">
        <v>2</v>
      </c>
      <c r="L131" s="41" t="s">
        <v>27</v>
      </c>
      <c r="M131" s="11"/>
      <c r="N131" s="11"/>
      <c r="O131" s="11">
        <f>$B131</f>
        <v>127</v>
      </c>
      <c r="P131" s="11"/>
      <c r="Q131" s="6"/>
      <c r="R131" s="11"/>
      <c r="S131" s="6"/>
      <c r="U131" s="6"/>
      <c r="V131" s="6"/>
      <c r="W131" s="6">
        <f>$D131</f>
        <v>79</v>
      </c>
      <c r="X131" s="6"/>
      <c r="Y131" s="6"/>
      <c r="Z131" s="6"/>
      <c r="AA131" s="6"/>
    </row>
    <row r="132" spans="1:27" ht="15" customHeight="1" x14ac:dyDescent="0.3">
      <c r="A132" s="41">
        <v>141</v>
      </c>
      <c r="B132" s="41">
        <v>128</v>
      </c>
      <c r="C132" s="41">
        <v>50</v>
      </c>
      <c r="D132" s="41">
        <v>80</v>
      </c>
      <c r="E132">
        <v>1076</v>
      </c>
      <c r="F132" s="54">
        <v>3.2083333333333332E-2</v>
      </c>
      <c r="G132" s="40" t="s">
        <v>519</v>
      </c>
      <c r="H132" s="40" t="s">
        <v>520</v>
      </c>
      <c r="I132" s="41" t="s">
        <v>424</v>
      </c>
      <c r="J132" s="41" t="s">
        <v>47</v>
      </c>
      <c r="K132" s="41">
        <v>2</v>
      </c>
      <c r="L132" s="41" t="s">
        <v>27</v>
      </c>
      <c r="M132" s="6"/>
      <c r="N132" s="11">
        <f>$B132</f>
        <v>128</v>
      </c>
      <c r="O132" s="11"/>
      <c r="P132" s="6"/>
      <c r="Q132" s="11"/>
      <c r="R132" s="6"/>
      <c r="S132" s="11"/>
      <c r="U132" s="6"/>
      <c r="V132" s="6">
        <f>$D132</f>
        <v>80</v>
      </c>
      <c r="W132" s="6"/>
      <c r="X132" s="6"/>
      <c r="Y132" s="6"/>
      <c r="Z132" s="6"/>
      <c r="AA132" s="6"/>
    </row>
    <row r="133" spans="1:27" ht="15" customHeight="1" x14ac:dyDescent="0.3">
      <c r="A133" s="41">
        <v>143</v>
      </c>
      <c r="B133" s="41">
        <v>129</v>
      </c>
      <c r="C133" s="41">
        <v>9</v>
      </c>
      <c r="D133" s="41">
        <v>81</v>
      </c>
      <c r="E133">
        <v>1384</v>
      </c>
      <c r="F133" s="54">
        <v>3.2175925925925927E-2</v>
      </c>
      <c r="G133" s="40" t="s">
        <v>521</v>
      </c>
      <c r="H133" s="40" t="s">
        <v>154</v>
      </c>
      <c r="I133" s="41" t="s">
        <v>445</v>
      </c>
      <c r="J133" s="41" t="s">
        <v>25</v>
      </c>
      <c r="K133" s="41">
        <v>2</v>
      </c>
      <c r="L133" s="41" t="s">
        <v>27</v>
      </c>
      <c r="M133" s="6"/>
      <c r="N133" s="6"/>
      <c r="O133" s="11">
        <f>$B133</f>
        <v>129</v>
      </c>
      <c r="P133" s="6"/>
      <c r="Q133" s="11"/>
      <c r="R133" s="6"/>
      <c r="S133" s="6"/>
      <c r="U133" s="6"/>
      <c r="V133" s="6"/>
      <c r="W133" s="6">
        <f>$D133</f>
        <v>81</v>
      </c>
      <c r="X133" s="6"/>
      <c r="Y133" s="6"/>
      <c r="Z133" s="6"/>
      <c r="AA133" s="6"/>
    </row>
    <row r="134" spans="1:27" ht="15" customHeight="1" x14ac:dyDescent="0.3">
      <c r="A134" s="41">
        <v>145</v>
      </c>
      <c r="B134" s="41">
        <v>130</v>
      </c>
      <c r="C134" s="41">
        <v>51</v>
      </c>
      <c r="D134" s="41">
        <v>82</v>
      </c>
      <c r="E134">
        <v>1185</v>
      </c>
      <c r="F134" s="54">
        <v>3.2256944444444442E-2</v>
      </c>
      <c r="G134" s="40" t="s">
        <v>522</v>
      </c>
      <c r="H134" s="40" t="s">
        <v>523</v>
      </c>
      <c r="I134" s="41" t="s">
        <v>424</v>
      </c>
      <c r="J134" s="41" t="s">
        <v>24</v>
      </c>
      <c r="K134" s="41">
        <v>2</v>
      </c>
      <c r="L134" s="41" t="s">
        <v>27</v>
      </c>
      <c r="M134" s="6"/>
      <c r="N134" s="11"/>
      <c r="O134" s="6"/>
      <c r="P134" s="11">
        <f>$B134</f>
        <v>130</v>
      </c>
      <c r="Q134" s="6"/>
      <c r="R134" s="6"/>
      <c r="S134" s="11"/>
      <c r="U134" s="6"/>
      <c r="V134" s="6"/>
      <c r="W134" s="6"/>
      <c r="X134" s="6">
        <f>$D134</f>
        <v>82</v>
      </c>
      <c r="Y134" s="6"/>
      <c r="Z134" s="6"/>
      <c r="AA134" s="6"/>
    </row>
    <row r="135" spans="1:27" ht="15" customHeight="1" x14ac:dyDescent="0.3">
      <c r="A135" s="41">
        <v>146</v>
      </c>
      <c r="B135" s="41">
        <v>131</v>
      </c>
      <c r="C135" s="41">
        <v>23</v>
      </c>
      <c r="D135" s="41">
        <v>83</v>
      </c>
      <c r="E135">
        <v>1161</v>
      </c>
      <c r="F135" s="54">
        <v>3.2303240740740743E-2</v>
      </c>
      <c r="G135" s="40" t="s">
        <v>90</v>
      </c>
      <c r="H135" s="40" t="s">
        <v>524</v>
      </c>
      <c r="I135" s="41" t="s">
        <v>421</v>
      </c>
      <c r="J135" s="41" t="s">
        <v>24</v>
      </c>
      <c r="K135" s="41">
        <v>2</v>
      </c>
      <c r="L135" s="41" t="s">
        <v>27</v>
      </c>
      <c r="M135" s="11"/>
      <c r="N135" s="6"/>
      <c r="O135" s="11"/>
      <c r="P135" s="11">
        <f>$B135</f>
        <v>131</v>
      </c>
      <c r="Q135" s="6"/>
      <c r="R135" s="11"/>
      <c r="S135" s="6"/>
      <c r="U135" s="6"/>
      <c r="V135" s="6"/>
      <c r="W135" s="6"/>
      <c r="X135" s="6">
        <f>$D135</f>
        <v>83</v>
      </c>
      <c r="Y135" s="6"/>
      <c r="Z135" s="6"/>
      <c r="AA135" s="6"/>
    </row>
    <row r="136" spans="1:27" ht="15" customHeight="1" x14ac:dyDescent="0.3">
      <c r="A136" s="41">
        <v>149</v>
      </c>
      <c r="B136" s="41">
        <v>132</v>
      </c>
      <c r="C136" s="41"/>
      <c r="D136" s="41"/>
      <c r="E136">
        <v>1517</v>
      </c>
      <c r="F136" s="54">
        <v>3.2407407407407406E-2</v>
      </c>
      <c r="G136" s="40" t="s">
        <v>149</v>
      </c>
      <c r="H136" s="40" t="s">
        <v>150</v>
      </c>
      <c r="I136" s="41" t="s">
        <v>62</v>
      </c>
      <c r="J136" s="41" t="s">
        <v>20</v>
      </c>
      <c r="K136" s="41">
        <v>2</v>
      </c>
      <c r="L136" s="41" t="s">
        <v>27</v>
      </c>
      <c r="M136" s="6"/>
      <c r="N136" s="6"/>
      <c r="O136" s="11"/>
      <c r="P136" s="6"/>
      <c r="Q136" s="11">
        <f>$B136</f>
        <v>132</v>
      </c>
      <c r="R136" s="6"/>
      <c r="S136" s="11"/>
      <c r="U136" s="6"/>
      <c r="V136" s="6"/>
      <c r="W136" s="6"/>
      <c r="X136" s="6"/>
      <c r="Y136" s="6"/>
      <c r="Z136" s="6"/>
      <c r="AA136" s="6"/>
    </row>
    <row r="137" spans="1:27" ht="15" customHeight="1" x14ac:dyDescent="0.3">
      <c r="A137" s="41">
        <v>150</v>
      </c>
      <c r="B137" s="41">
        <v>133</v>
      </c>
      <c r="C137" s="41">
        <v>52</v>
      </c>
      <c r="D137" s="41">
        <v>84</v>
      </c>
      <c r="E137">
        <v>1289</v>
      </c>
      <c r="F137" s="54">
        <v>3.24537037037037E-2</v>
      </c>
      <c r="G137" s="40" t="s">
        <v>122</v>
      </c>
      <c r="H137" s="40" t="s">
        <v>391</v>
      </c>
      <c r="I137" s="41" t="s">
        <v>424</v>
      </c>
      <c r="J137" s="41" t="s">
        <v>18</v>
      </c>
      <c r="K137" s="41">
        <v>2</v>
      </c>
      <c r="L137" s="41" t="s">
        <v>27</v>
      </c>
      <c r="M137" s="11">
        <f>$B137</f>
        <v>133</v>
      </c>
      <c r="N137" s="11"/>
      <c r="O137" s="11"/>
      <c r="P137" s="6"/>
      <c r="Q137" s="6"/>
      <c r="R137" s="6"/>
      <c r="S137" s="11"/>
      <c r="U137" s="6">
        <f>$D137</f>
        <v>84</v>
      </c>
      <c r="V137" s="6"/>
      <c r="W137" s="6"/>
      <c r="X137" s="6"/>
      <c r="Y137" s="6"/>
      <c r="Z137" s="6"/>
      <c r="AA137" s="6"/>
    </row>
    <row r="138" spans="1:27" ht="15" customHeight="1" x14ac:dyDescent="0.3">
      <c r="A138" s="41">
        <v>152</v>
      </c>
      <c r="B138" s="41">
        <v>134</v>
      </c>
      <c r="C138" s="41">
        <v>53</v>
      </c>
      <c r="D138" s="41">
        <v>85</v>
      </c>
      <c r="E138">
        <v>1519</v>
      </c>
      <c r="F138" s="54">
        <v>3.2523148148148148E-2</v>
      </c>
      <c r="G138" s="40" t="s">
        <v>63</v>
      </c>
      <c r="H138" s="40" t="s">
        <v>525</v>
      </c>
      <c r="I138" s="41" t="s">
        <v>424</v>
      </c>
      <c r="J138" s="41" t="s">
        <v>20</v>
      </c>
      <c r="K138" s="41">
        <v>2</v>
      </c>
      <c r="L138" s="41" t="s">
        <v>27</v>
      </c>
      <c r="M138" s="11"/>
      <c r="N138" s="6"/>
      <c r="O138" s="6"/>
      <c r="P138" s="6"/>
      <c r="Q138" s="11">
        <f>$B138</f>
        <v>134</v>
      </c>
      <c r="R138" s="11"/>
      <c r="S138" s="6"/>
      <c r="U138" s="6"/>
      <c r="V138" s="6"/>
      <c r="W138" s="6"/>
      <c r="X138" s="6"/>
      <c r="Y138" s="6">
        <f>$D138</f>
        <v>85</v>
      </c>
      <c r="Z138" s="6"/>
      <c r="AA138" s="6"/>
    </row>
    <row r="139" spans="1:27" ht="15" customHeight="1" x14ac:dyDescent="0.3">
      <c r="A139" s="41">
        <v>155</v>
      </c>
      <c r="B139" s="41">
        <v>135</v>
      </c>
      <c r="C139" s="41"/>
      <c r="D139" s="41"/>
      <c r="E139">
        <v>1492</v>
      </c>
      <c r="F139" s="54">
        <v>3.2858796296296296E-2</v>
      </c>
      <c r="G139" s="40" t="s">
        <v>151</v>
      </c>
      <c r="H139" s="40" t="s">
        <v>152</v>
      </c>
      <c r="I139" s="41" t="s">
        <v>62</v>
      </c>
      <c r="J139" s="41" t="s">
        <v>20</v>
      </c>
      <c r="K139" s="41">
        <v>2</v>
      </c>
      <c r="L139" s="41" t="s">
        <v>27</v>
      </c>
      <c r="M139" s="6"/>
      <c r="N139" s="6"/>
      <c r="O139" s="11"/>
      <c r="P139" s="6"/>
      <c r="Q139" s="11">
        <f>$B139</f>
        <v>135</v>
      </c>
      <c r="R139" s="6"/>
      <c r="S139" s="11"/>
      <c r="U139" s="6"/>
      <c r="V139" s="6"/>
      <c r="W139" s="6"/>
      <c r="X139" s="6"/>
      <c r="Y139" s="6"/>
      <c r="Z139" s="6"/>
      <c r="AA139" s="6"/>
    </row>
    <row r="140" spans="1:27" ht="15" customHeight="1" x14ac:dyDescent="0.3">
      <c r="A140" s="41">
        <v>156</v>
      </c>
      <c r="B140" s="41">
        <v>136</v>
      </c>
      <c r="C140" s="41"/>
      <c r="D140" s="41"/>
      <c r="E140">
        <v>1385</v>
      </c>
      <c r="F140" s="54">
        <v>3.2881944444444443E-2</v>
      </c>
      <c r="G140" s="40" t="s">
        <v>153</v>
      </c>
      <c r="H140" s="40" t="s">
        <v>154</v>
      </c>
      <c r="I140" s="41" t="s">
        <v>62</v>
      </c>
      <c r="J140" s="41" t="s">
        <v>25</v>
      </c>
      <c r="K140" s="41">
        <v>2</v>
      </c>
      <c r="L140" s="41" t="s">
        <v>27</v>
      </c>
      <c r="M140" s="11"/>
      <c r="N140" s="6"/>
      <c r="O140" s="11">
        <f>$B140</f>
        <v>136</v>
      </c>
      <c r="P140" s="11"/>
      <c r="Q140" s="6"/>
      <c r="R140" s="11"/>
      <c r="S140" s="6"/>
      <c r="U140" s="6"/>
      <c r="V140" s="6"/>
      <c r="W140" s="6"/>
      <c r="X140" s="6"/>
      <c r="Y140" s="6"/>
      <c r="Z140" s="6"/>
      <c r="AA140" s="6"/>
    </row>
    <row r="141" spans="1:27" ht="15" customHeight="1" x14ac:dyDescent="0.3">
      <c r="A141" s="41">
        <v>157</v>
      </c>
      <c r="B141" s="41">
        <v>137</v>
      </c>
      <c r="C141" s="41">
        <v>54</v>
      </c>
      <c r="D141" s="41">
        <v>86</v>
      </c>
      <c r="E141">
        <v>1513</v>
      </c>
      <c r="F141" s="54">
        <v>3.2939814814814818E-2</v>
      </c>
      <c r="G141" s="40" t="s">
        <v>519</v>
      </c>
      <c r="H141" s="40" t="s">
        <v>511</v>
      </c>
      <c r="I141" s="41" t="s">
        <v>424</v>
      </c>
      <c r="J141" s="41" t="s">
        <v>20</v>
      </c>
      <c r="K141" s="41">
        <v>2</v>
      </c>
      <c r="L141" s="41" t="s">
        <v>27</v>
      </c>
      <c r="M141" s="6"/>
      <c r="N141" s="11"/>
      <c r="O141" s="11"/>
      <c r="P141" s="11"/>
      <c r="Q141" s="11">
        <f>$B141</f>
        <v>137</v>
      </c>
      <c r="R141" s="11"/>
      <c r="S141" s="6"/>
      <c r="U141" s="6"/>
      <c r="V141" s="6"/>
      <c r="W141" s="6"/>
      <c r="X141" s="6"/>
      <c r="Y141" s="6">
        <f>$D141</f>
        <v>86</v>
      </c>
      <c r="Z141" s="6"/>
      <c r="AA141" s="6"/>
    </row>
    <row r="142" spans="1:27" ht="15" customHeight="1" x14ac:dyDescent="0.3">
      <c r="A142" s="41">
        <v>158</v>
      </c>
      <c r="B142" s="41">
        <v>138</v>
      </c>
      <c r="C142" s="41">
        <v>55</v>
      </c>
      <c r="D142" s="41">
        <v>87</v>
      </c>
      <c r="E142">
        <v>939</v>
      </c>
      <c r="F142" s="54">
        <v>3.2986111111111112E-2</v>
      </c>
      <c r="G142" s="40" t="s">
        <v>82</v>
      </c>
      <c r="H142" s="40" t="s">
        <v>526</v>
      </c>
      <c r="I142" s="41" t="s">
        <v>424</v>
      </c>
      <c r="J142" s="41" t="s">
        <v>28</v>
      </c>
      <c r="K142" s="41">
        <v>2</v>
      </c>
      <c r="L142" s="41" t="s">
        <v>27</v>
      </c>
      <c r="M142" s="11"/>
      <c r="N142" s="11"/>
      <c r="O142" s="11"/>
      <c r="P142" s="11"/>
      <c r="Q142" s="6"/>
      <c r="R142" s="11"/>
      <c r="S142" s="11">
        <f>$B142</f>
        <v>138</v>
      </c>
      <c r="U142" s="6"/>
      <c r="V142" s="6"/>
      <c r="W142" s="6"/>
      <c r="X142" s="6"/>
      <c r="Y142" s="6"/>
      <c r="Z142" s="6"/>
      <c r="AA142" s="6">
        <f>$D142</f>
        <v>87</v>
      </c>
    </row>
    <row r="143" spans="1:27" ht="15" customHeight="1" x14ac:dyDescent="0.3">
      <c r="A143" s="41">
        <v>161</v>
      </c>
      <c r="B143" s="41">
        <v>139</v>
      </c>
      <c r="C143" s="41">
        <v>24</v>
      </c>
      <c r="D143" s="41">
        <v>88</v>
      </c>
      <c r="E143">
        <v>1373</v>
      </c>
      <c r="F143" s="54">
        <v>3.3148148148148149E-2</v>
      </c>
      <c r="G143" s="40" t="s">
        <v>499</v>
      </c>
      <c r="H143" s="40" t="s">
        <v>527</v>
      </c>
      <c r="I143" s="41" t="s">
        <v>421</v>
      </c>
      <c r="J143" s="41" t="s">
        <v>25</v>
      </c>
      <c r="K143" s="41">
        <v>2</v>
      </c>
      <c r="L143" s="41" t="s">
        <v>27</v>
      </c>
      <c r="M143" s="11"/>
      <c r="N143" s="6"/>
      <c r="O143" s="11">
        <f>$B143</f>
        <v>139</v>
      </c>
      <c r="P143" s="6"/>
      <c r="Q143" s="6"/>
      <c r="R143" s="6"/>
      <c r="S143" s="11"/>
      <c r="U143" s="6"/>
      <c r="V143" s="6"/>
      <c r="W143" s="6">
        <f>$D143</f>
        <v>88</v>
      </c>
      <c r="X143" s="6"/>
      <c r="Y143" s="6"/>
      <c r="Z143" s="6"/>
      <c r="AA143" s="6"/>
    </row>
    <row r="144" spans="1:27" ht="15" customHeight="1" x14ac:dyDescent="0.3">
      <c r="A144" s="41">
        <v>162</v>
      </c>
      <c r="B144" s="41">
        <v>140</v>
      </c>
      <c r="C144" s="41">
        <v>25</v>
      </c>
      <c r="D144" s="41">
        <v>89</v>
      </c>
      <c r="E144">
        <v>941</v>
      </c>
      <c r="F144" s="54">
        <v>3.3194444444444443E-2</v>
      </c>
      <c r="G144" s="56" t="s">
        <v>612</v>
      </c>
      <c r="H144" s="56" t="s">
        <v>613</v>
      </c>
      <c r="I144" s="57" t="s">
        <v>421</v>
      </c>
      <c r="J144" s="57" t="s">
        <v>28</v>
      </c>
      <c r="K144" s="57">
        <v>2</v>
      </c>
      <c r="L144" s="57" t="s">
        <v>27</v>
      </c>
      <c r="M144" s="6"/>
      <c r="N144" s="11"/>
      <c r="O144" s="6"/>
      <c r="P144" s="6"/>
      <c r="Q144" s="11"/>
      <c r="R144" s="6"/>
      <c r="S144" s="11">
        <f>$B144</f>
        <v>140</v>
      </c>
      <c r="U144" s="6"/>
      <c r="V144" s="6"/>
      <c r="W144" s="6"/>
      <c r="X144" s="6"/>
      <c r="Y144" s="6"/>
      <c r="Z144" s="6"/>
      <c r="AA144" s="6">
        <f>$D144</f>
        <v>89</v>
      </c>
    </row>
    <row r="145" spans="1:27" ht="15" customHeight="1" x14ac:dyDescent="0.3">
      <c r="A145" s="41">
        <v>164</v>
      </c>
      <c r="B145" s="41">
        <v>141</v>
      </c>
      <c r="C145" s="41">
        <v>56</v>
      </c>
      <c r="D145" s="41">
        <v>90</v>
      </c>
      <c r="E145">
        <v>1338</v>
      </c>
      <c r="F145" s="54">
        <v>3.3321759259259259E-2</v>
      </c>
      <c r="G145" s="40" t="s">
        <v>528</v>
      </c>
      <c r="H145" s="40" t="s">
        <v>529</v>
      </c>
      <c r="I145" s="41" t="s">
        <v>424</v>
      </c>
      <c r="J145" s="41" t="s">
        <v>18</v>
      </c>
      <c r="K145" s="41">
        <v>2</v>
      </c>
      <c r="L145" s="41" t="s">
        <v>27</v>
      </c>
      <c r="M145" s="11">
        <f>$B145</f>
        <v>141</v>
      </c>
      <c r="N145" s="11"/>
      <c r="O145" s="11"/>
      <c r="P145" s="11"/>
      <c r="Q145" s="11"/>
      <c r="R145" s="11"/>
      <c r="S145" s="6"/>
      <c r="U145" s="6">
        <f>$D145</f>
        <v>90</v>
      </c>
      <c r="V145" s="6"/>
      <c r="W145" s="6"/>
      <c r="X145" s="6"/>
      <c r="Y145" s="6"/>
      <c r="Z145" s="6"/>
      <c r="AA145" s="6"/>
    </row>
    <row r="146" spans="1:27" ht="15" customHeight="1" x14ac:dyDescent="0.3">
      <c r="A146" s="41">
        <v>165</v>
      </c>
      <c r="B146" s="41">
        <v>142</v>
      </c>
      <c r="C146" s="41">
        <v>26</v>
      </c>
      <c r="D146" s="41">
        <v>91</v>
      </c>
      <c r="E146">
        <v>990</v>
      </c>
      <c r="F146" s="54">
        <v>3.3379629629629627E-2</v>
      </c>
      <c r="G146" s="40" t="s">
        <v>97</v>
      </c>
      <c r="H146" s="40" t="s">
        <v>530</v>
      </c>
      <c r="I146" s="41" t="s">
        <v>421</v>
      </c>
      <c r="J146" s="41" t="s">
        <v>48</v>
      </c>
      <c r="K146" s="41">
        <v>2</v>
      </c>
      <c r="L146" s="41" t="s">
        <v>27</v>
      </c>
      <c r="M146" s="11"/>
      <c r="N146" s="11"/>
      <c r="O146" s="6"/>
      <c r="P146" s="6"/>
      <c r="Q146" s="11"/>
      <c r="R146" s="11">
        <f>$B146</f>
        <v>142</v>
      </c>
      <c r="S146" s="11"/>
      <c r="U146" s="6"/>
      <c r="V146" s="6"/>
      <c r="W146" s="6"/>
      <c r="X146" s="6"/>
      <c r="Y146" s="6"/>
      <c r="Z146" s="6">
        <f>$D146</f>
        <v>91</v>
      </c>
      <c r="AA146" s="6"/>
    </row>
    <row r="147" spans="1:27" ht="15" customHeight="1" x14ac:dyDescent="0.3">
      <c r="A147" s="41">
        <v>166</v>
      </c>
      <c r="B147" s="41">
        <v>143</v>
      </c>
      <c r="C147" s="41"/>
      <c r="D147" s="41"/>
      <c r="E147">
        <v>1482</v>
      </c>
      <c r="F147" s="54">
        <v>3.3391203703703708E-2</v>
      </c>
      <c r="G147" s="40" t="s">
        <v>155</v>
      </c>
      <c r="H147" s="40" t="s">
        <v>156</v>
      </c>
      <c r="I147" s="41" t="s">
        <v>62</v>
      </c>
      <c r="J147" s="41" t="s">
        <v>20</v>
      </c>
      <c r="K147" s="41">
        <v>2</v>
      </c>
      <c r="L147" s="41" t="s">
        <v>27</v>
      </c>
      <c r="M147" s="6"/>
      <c r="N147" s="11"/>
      <c r="O147" s="6"/>
      <c r="P147" s="6"/>
      <c r="Q147" s="11">
        <f>$B147</f>
        <v>143</v>
      </c>
      <c r="R147" s="6"/>
      <c r="S147" s="6"/>
      <c r="U147" s="6"/>
      <c r="V147" s="6"/>
      <c r="W147" s="6"/>
      <c r="X147" s="6"/>
      <c r="Y147" s="6"/>
      <c r="Z147" s="6"/>
      <c r="AA147" s="6"/>
    </row>
    <row r="148" spans="1:27" ht="15" customHeight="1" x14ac:dyDescent="0.3">
      <c r="A148" s="41">
        <v>167</v>
      </c>
      <c r="B148" s="41">
        <v>144</v>
      </c>
      <c r="C148" s="41">
        <v>57</v>
      </c>
      <c r="D148" s="41">
        <v>92</v>
      </c>
      <c r="E148">
        <v>882</v>
      </c>
      <c r="F148" s="54">
        <v>3.3425925925925928E-2</v>
      </c>
      <c r="G148" s="40" t="s">
        <v>82</v>
      </c>
      <c r="H148" s="40" t="s">
        <v>531</v>
      </c>
      <c r="I148" s="41" t="s">
        <v>424</v>
      </c>
      <c r="J148" s="41" t="s">
        <v>28</v>
      </c>
      <c r="K148" s="41">
        <v>2</v>
      </c>
      <c r="L148" s="41" t="s">
        <v>27</v>
      </c>
      <c r="M148" s="11"/>
      <c r="N148" s="6"/>
      <c r="O148" s="11"/>
      <c r="P148" s="6"/>
      <c r="Q148" s="6"/>
      <c r="R148" s="11"/>
      <c r="S148" s="11">
        <f>$B148</f>
        <v>144</v>
      </c>
      <c r="U148" s="6"/>
      <c r="V148" s="6"/>
      <c r="W148" s="6"/>
      <c r="X148" s="6"/>
      <c r="Y148" s="6"/>
      <c r="Z148" s="6"/>
      <c r="AA148" s="6">
        <f>$D148</f>
        <v>92</v>
      </c>
    </row>
    <row r="149" spans="1:27" ht="15" customHeight="1" x14ac:dyDescent="0.3">
      <c r="A149" s="41">
        <v>168</v>
      </c>
      <c r="B149" s="41">
        <v>145</v>
      </c>
      <c r="C149" s="41"/>
      <c r="D149" s="41"/>
      <c r="E149">
        <v>1383</v>
      </c>
      <c r="F149" s="54">
        <v>3.3460648148148149E-2</v>
      </c>
      <c r="G149" s="40" t="s">
        <v>157</v>
      </c>
      <c r="H149" s="40" t="s">
        <v>158</v>
      </c>
      <c r="I149" s="41" t="s">
        <v>62</v>
      </c>
      <c r="J149" s="41" t="s">
        <v>25</v>
      </c>
      <c r="K149" s="41">
        <v>2</v>
      </c>
      <c r="L149" s="41" t="s">
        <v>27</v>
      </c>
      <c r="M149" s="6"/>
      <c r="N149" s="11"/>
      <c r="O149" s="11">
        <f>$B149</f>
        <v>145</v>
      </c>
      <c r="P149" s="6"/>
      <c r="Q149" s="6"/>
      <c r="R149" s="6"/>
      <c r="S149" s="11"/>
      <c r="U149" s="6"/>
      <c r="V149" s="6"/>
      <c r="W149" s="6"/>
      <c r="X149" s="6"/>
      <c r="Y149" s="6"/>
      <c r="Z149" s="6"/>
      <c r="AA149" s="6"/>
    </row>
    <row r="150" spans="1:27" ht="15" customHeight="1" x14ac:dyDescent="0.3">
      <c r="A150" s="41">
        <v>169</v>
      </c>
      <c r="B150" s="41">
        <v>146</v>
      </c>
      <c r="C150" s="41"/>
      <c r="D150" s="41"/>
      <c r="E150">
        <v>2053</v>
      </c>
      <c r="F150" s="54">
        <v>3.3518518518518517E-2</v>
      </c>
      <c r="G150" s="40" t="s">
        <v>159</v>
      </c>
      <c r="H150" s="40" t="s">
        <v>160</v>
      </c>
      <c r="I150" s="41" t="s">
        <v>62</v>
      </c>
      <c r="J150" s="41" t="s">
        <v>20</v>
      </c>
      <c r="K150" s="41">
        <v>2</v>
      </c>
      <c r="L150" s="41" t="s">
        <v>27</v>
      </c>
      <c r="M150" s="6"/>
      <c r="N150" s="11"/>
      <c r="O150" s="6"/>
      <c r="P150" s="11"/>
      <c r="Q150" s="11">
        <f>$B150</f>
        <v>146</v>
      </c>
      <c r="R150" s="6"/>
      <c r="S150" s="6"/>
      <c r="U150" s="6"/>
      <c r="V150" s="6"/>
      <c r="W150" s="6"/>
      <c r="X150" s="6"/>
      <c r="Y150" s="6"/>
      <c r="Z150" s="6"/>
      <c r="AA150" s="6"/>
    </row>
    <row r="151" spans="1:27" ht="15" customHeight="1" x14ac:dyDescent="0.3">
      <c r="A151" s="41">
        <v>171</v>
      </c>
      <c r="B151" s="41">
        <v>147</v>
      </c>
      <c r="C151" s="41">
        <v>10</v>
      </c>
      <c r="D151" s="41">
        <v>93</v>
      </c>
      <c r="E151">
        <v>1210</v>
      </c>
      <c r="F151" s="54">
        <v>3.3587962962962965E-2</v>
      </c>
      <c r="G151" s="40" t="s">
        <v>63</v>
      </c>
      <c r="H151" s="40" t="s">
        <v>532</v>
      </c>
      <c r="I151" s="41" t="s">
        <v>445</v>
      </c>
      <c r="J151" s="41" t="s">
        <v>24</v>
      </c>
      <c r="K151" s="41">
        <v>2</v>
      </c>
      <c r="L151" s="41" t="s">
        <v>27</v>
      </c>
      <c r="M151" s="6"/>
      <c r="N151" s="11"/>
      <c r="O151" s="11"/>
      <c r="P151" s="11">
        <f>$B151</f>
        <v>147</v>
      </c>
      <c r="Q151" s="11"/>
      <c r="R151" s="6"/>
      <c r="S151" s="6"/>
      <c r="U151" s="6"/>
      <c r="V151" s="6"/>
      <c r="W151" s="6"/>
      <c r="X151" s="6">
        <f>$D151</f>
        <v>93</v>
      </c>
      <c r="Y151" s="6"/>
      <c r="Z151" s="6"/>
      <c r="AA151" s="6"/>
    </row>
    <row r="152" spans="1:27" ht="15" customHeight="1" x14ac:dyDescent="0.3">
      <c r="A152" s="41">
        <v>173</v>
      </c>
      <c r="B152" s="41">
        <v>148</v>
      </c>
      <c r="C152" s="41"/>
      <c r="D152" s="41"/>
      <c r="E152">
        <v>1366</v>
      </c>
      <c r="F152" s="54">
        <v>3.3599537037037032E-2</v>
      </c>
      <c r="G152" s="40" t="s">
        <v>78</v>
      </c>
      <c r="H152" s="40" t="s">
        <v>163</v>
      </c>
      <c r="I152" s="41" t="s">
        <v>62</v>
      </c>
      <c r="J152" s="41" t="s">
        <v>18</v>
      </c>
      <c r="K152" s="41">
        <v>2</v>
      </c>
      <c r="L152" s="41" t="s">
        <v>27</v>
      </c>
      <c r="M152" s="11">
        <f>$B152</f>
        <v>148</v>
      </c>
      <c r="N152" s="11"/>
      <c r="O152" s="11"/>
      <c r="P152" s="6"/>
      <c r="Q152" s="11"/>
      <c r="R152" s="11"/>
      <c r="S152" s="6"/>
      <c r="U152" s="6"/>
      <c r="V152" s="6"/>
      <c r="W152" s="6"/>
      <c r="X152" s="6"/>
      <c r="Y152" s="6"/>
      <c r="Z152" s="6"/>
      <c r="AA152" s="6"/>
    </row>
    <row r="153" spans="1:27" ht="15" customHeight="1" x14ac:dyDescent="0.3">
      <c r="A153" s="41">
        <v>174</v>
      </c>
      <c r="B153" s="41">
        <v>149</v>
      </c>
      <c r="C153" s="41"/>
      <c r="D153" s="41"/>
      <c r="E153">
        <v>1303</v>
      </c>
      <c r="F153" s="54">
        <v>3.3611111111111112E-2</v>
      </c>
      <c r="G153" s="40" t="s">
        <v>164</v>
      </c>
      <c r="H153" s="40" t="s">
        <v>165</v>
      </c>
      <c r="I153" s="41" t="s">
        <v>62</v>
      </c>
      <c r="J153" s="41" t="s">
        <v>18</v>
      </c>
      <c r="K153" s="41">
        <v>2</v>
      </c>
      <c r="L153" s="41" t="s">
        <v>27</v>
      </c>
      <c r="M153" s="11">
        <f>$B153</f>
        <v>149</v>
      </c>
      <c r="N153" s="11"/>
      <c r="O153" s="11"/>
      <c r="P153" s="11"/>
      <c r="Q153" s="6"/>
      <c r="R153" s="11"/>
      <c r="S153" s="6"/>
      <c r="U153" s="6"/>
      <c r="V153" s="6"/>
      <c r="W153" s="6"/>
      <c r="X153" s="6"/>
      <c r="Y153" s="6"/>
      <c r="Z153" s="6"/>
      <c r="AA153" s="6"/>
    </row>
    <row r="154" spans="1:27" ht="15" customHeight="1" x14ac:dyDescent="0.3">
      <c r="A154" s="41">
        <v>175</v>
      </c>
      <c r="B154" s="41">
        <v>150</v>
      </c>
      <c r="C154" s="41"/>
      <c r="D154" s="41"/>
      <c r="E154">
        <v>1414</v>
      </c>
      <c r="F154" s="54">
        <v>3.3715277777777782E-2</v>
      </c>
      <c r="G154" s="56" t="s">
        <v>615</v>
      </c>
      <c r="H154" s="56" t="s">
        <v>616</v>
      </c>
      <c r="I154" s="57" t="s">
        <v>62</v>
      </c>
      <c r="J154" s="57" t="s">
        <v>25</v>
      </c>
      <c r="K154" s="57">
        <v>2</v>
      </c>
      <c r="L154" s="57" t="s">
        <v>27</v>
      </c>
      <c r="M154" s="6"/>
      <c r="N154" s="11"/>
      <c r="O154" s="11">
        <f>$B154</f>
        <v>150</v>
      </c>
      <c r="P154" s="6"/>
      <c r="Q154" s="11"/>
      <c r="R154" s="6"/>
      <c r="S154" s="6"/>
      <c r="U154" s="6"/>
      <c r="V154" s="6"/>
      <c r="W154" s="6"/>
      <c r="X154" s="6"/>
      <c r="Y154" s="6"/>
      <c r="Z154" s="6"/>
      <c r="AA154" s="6"/>
    </row>
    <row r="155" spans="1:27" ht="15" customHeight="1" x14ac:dyDescent="0.3">
      <c r="A155" s="41">
        <v>176</v>
      </c>
      <c r="B155" s="41">
        <v>151</v>
      </c>
      <c r="C155" s="41">
        <v>58</v>
      </c>
      <c r="D155" s="41">
        <v>94</v>
      </c>
      <c r="E155">
        <v>1029</v>
      </c>
      <c r="F155" s="54">
        <v>3.3726851851851855E-2</v>
      </c>
      <c r="G155" s="40" t="s">
        <v>452</v>
      </c>
      <c r="H155" s="40" t="s">
        <v>533</v>
      </c>
      <c r="I155" s="41" t="s">
        <v>424</v>
      </c>
      <c r="J155" s="41" t="s">
        <v>48</v>
      </c>
      <c r="K155" s="41">
        <v>2</v>
      </c>
      <c r="L155" s="41" t="s">
        <v>27</v>
      </c>
      <c r="M155" s="6"/>
      <c r="N155" s="11"/>
      <c r="O155" s="6"/>
      <c r="P155" s="11"/>
      <c r="Q155" s="11"/>
      <c r="R155" s="11">
        <f>$B155</f>
        <v>151</v>
      </c>
      <c r="S155" s="6"/>
      <c r="U155" s="6"/>
      <c r="V155" s="6"/>
      <c r="W155" s="6"/>
      <c r="X155" s="6"/>
      <c r="Y155" s="6"/>
      <c r="Z155" s="6">
        <f>$D155</f>
        <v>94</v>
      </c>
      <c r="AA155" s="6"/>
    </row>
    <row r="156" spans="1:27" ht="15" customHeight="1" x14ac:dyDescent="0.3">
      <c r="A156" s="41">
        <v>177</v>
      </c>
      <c r="B156" s="41">
        <v>152</v>
      </c>
      <c r="C156" s="41">
        <v>59</v>
      </c>
      <c r="D156" s="41">
        <v>95</v>
      </c>
      <c r="E156">
        <v>889</v>
      </c>
      <c r="F156" s="54">
        <v>3.3784722222222216E-2</v>
      </c>
      <c r="G156" s="40" t="s">
        <v>534</v>
      </c>
      <c r="H156" s="40" t="s">
        <v>535</v>
      </c>
      <c r="I156" s="41" t="s">
        <v>424</v>
      </c>
      <c r="J156" s="41" t="s">
        <v>28</v>
      </c>
      <c r="K156" s="41">
        <v>2</v>
      </c>
      <c r="L156" s="41" t="s">
        <v>27</v>
      </c>
      <c r="M156" s="11"/>
      <c r="N156" s="11"/>
      <c r="O156" s="11"/>
      <c r="P156" s="11"/>
      <c r="Q156" s="6"/>
      <c r="R156" s="6"/>
      <c r="S156" s="11">
        <f>$B156</f>
        <v>152</v>
      </c>
      <c r="U156" s="6"/>
      <c r="V156" s="6"/>
      <c r="W156" s="6"/>
      <c r="X156" s="6"/>
      <c r="Y156" s="6"/>
      <c r="Z156" s="6"/>
      <c r="AA156" s="6">
        <f>$D156</f>
        <v>95</v>
      </c>
    </row>
    <row r="157" spans="1:27" ht="15" customHeight="1" x14ac:dyDescent="0.3">
      <c r="A157" s="41">
        <v>178</v>
      </c>
      <c r="B157" s="41">
        <v>153</v>
      </c>
      <c r="C157" s="41">
        <v>11</v>
      </c>
      <c r="D157" s="41">
        <v>96</v>
      </c>
      <c r="E157">
        <v>938</v>
      </c>
      <c r="F157" s="54">
        <v>3.3912037037037039E-2</v>
      </c>
      <c r="G157" s="40" t="s">
        <v>536</v>
      </c>
      <c r="H157" s="40" t="s">
        <v>537</v>
      </c>
      <c r="I157" s="41" t="s">
        <v>445</v>
      </c>
      <c r="J157" s="41" t="s">
        <v>28</v>
      </c>
      <c r="K157" s="41">
        <v>2</v>
      </c>
      <c r="L157" s="41" t="s">
        <v>27</v>
      </c>
      <c r="M157" s="6"/>
      <c r="N157" s="6"/>
      <c r="O157" s="11"/>
      <c r="P157" s="6"/>
      <c r="Q157" s="11"/>
      <c r="R157" s="6"/>
      <c r="S157" s="11">
        <f>$B157</f>
        <v>153</v>
      </c>
      <c r="U157" s="6"/>
      <c r="V157" s="6"/>
      <c r="W157" s="6"/>
      <c r="X157" s="6"/>
      <c r="Y157" s="6"/>
      <c r="Z157" s="6"/>
      <c r="AA157" s="6">
        <f>$D157</f>
        <v>96</v>
      </c>
    </row>
    <row r="158" spans="1:27" ht="15" customHeight="1" x14ac:dyDescent="0.3">
      <c r="A158" s="41">
        <v>179</v>
      </c>
      <c r="B158" s="41">
        <v>154</v>
      </c>
      <c r="C158" s="41">
        <v>12</v>
      </c>
      <c r="D158" s="41">
        <v>97</v>
      </c>
      <c r="E158">
        <v>1509</v>
      </c>
      <c r="F158" s="54">
        <v>3.394675925925926E-2</v>
      </c>
      <c r="G158" s="40" t="s">
        <v>538</v>
      </c>
      <c r="H158" s="40" t="s">
        <v>539</v>
      </c>
      <c r="I158" s="41" t="s">
        <v>445</v>
      </c>
      <c r="J158" s="41" t="s">
        <v>20</v>
      </c>
      <c r="K158" s="41">
        <v>2</v>
      </c>
      <c r="L158" s="41" t="s">
        <v>27</v>
      </c>
      <c r="M158" s="6"/>
      <c r="N158" s="6"/>
      <c r="O158" s="6"/>
      <c r="P158" s="11"/>
      <c r="Q158" s="11">
        <f>$B158</f>
        <v>154</v>
      </c>
      <c r="R158" s="11"/>
      <c r="S158" s="6"/>
      <c r="U158" s="6"/>
      <c r="V158" s="6"/>
      <c r="W158" s="6"/>
      <c r="X158" s="6"/>
      <c r="Y158" s="6">
        <f>$D158</f>
        <v>97</v>
      </c>
      <c r="Z158" s="6"/>
      <c r="AA158" s="6"/>
    </row>
    <row r="159" spans="1:27" ht="15" customHeight="1" x14ac:dyDescent="0.3">
      <c r="A159" s="41">
        <v>180</v>
      </c>
      <c r="B159" s="41">
        <v>155</v>
      </c>
      <c r="C159" s="41">
        <v>13</v>
      </c>
      <c r="D159" s="41">
        <v>98</v>
      </c>
      <c r="E159">
        <v>1221</v>
      </c>
      <c r="F159" s="54">
        <v>3.3993055555555554E-2</v>
      </c>
      <c r="G159" s="40" t="s">
        <v>431</v>
      </c>
      <c r="H159" s="40" t="s">
        <v>540</v>
      </c>
      <c r="I159" s="41" t="s">
        <v>445</v>
      </c>
      <c r="J159" s="41" t="s">
        <v>24</v>
      </c>
      <c r="K159" s="41">
        <v>2</v>
      </c>
      <c r="L159" s="41" t="s">
        <v>27</v>
      </c>
      <c r="M159" s="6"/>
      <c r="N159" s="11"/>
      <c r="O159" s="6"/>
      <c r="P159" s="11">
        <f>$B159</f>
        <v>155</v>
      </c>
      <c r="Q159" s="6"/>
      <c r="R159" s="11"/>
      <c r="S159" s="6"/>
      <c r="U159" s="6"/>
      <c r="V159" s="6"/>
      <c r="W159" s="6"/>
      <c r="X159" s="6">
        <f>$D159</f>
        <v>98</v>
      </c>
      <c r="Y159" s="6"/>
      <c r="Z159" s="6"/>
      <c r="AA159" s="6"/>
    </row>
    <row r="160" spans="1:27" ht="15" customHeight="1" x14ac:dyDescent="0.3">
      <c r="A160" s="41">
        <v>181</v>
      </c>
      <c r="B160" s="41">
        <v>156</v>
      </c>
      <c r="C160" s="41">
        <v>27</v>
      </c>
      <c r="D160" s="41">
        <v>99</v>
      </c>
      <c r="E160">
        <v>1421</v>
      </c>
      <c r="F160" s="54">
        <v>3.4074074074074069E-2</v>
      </c>
      <c r="G160" s="56" t="s">
        <v>580</v>
      </c>
      <c r="H160" s="56" t="s">
        <v>595</v>
      </c>
      <c r="I160" s="57" t="s">
        <v>421</v>
      </c>
      <c r="J160" s="57" t="s">
        <v>25</v>
      </c>
      <c r="K160" s="57">
        <v>2</v>
      </c>
      <c r="L160" s="57" t="s">
        <v>27</v>
      </c>
      <c r="M160" s="6"/>
      <c r="N160" s="11"/>
      <c r="O160" s="11">
        <f>$B160</f>
        <v>156</v>
      </c>
      <c r="P160" s="11"/>
      <c r="Q160" s="6"/>
      <c r="R160" s="11"/>
      <c r="S160" s="6"/>
      <c r="U160" s="6"/>
      <c r="V160" s="6"/>
      <c r="W160" s="6">
        <f>$D160</f>
        <v>99</v>
      </c>
      <c r="X160" s="6"/>
      <c r="Y160" s="6"/>
      <c r="Z160" s="6"/>
      <c r="AA160" s="6"/>
    </row>
    <row r="161" spans="1:27" ht="15" customHeight="1" x14ac:dyDescent="0.3">
      <c r="A161" s="41">
        <v>182</v>
      </c>
      <c r="B161" s="41">
        <v>157</v>
      </c>
      <c r="C161" s="41">
        <v>28</v>
      </c>
      <c r="D161" s="41">
        <v>100</v>
      </c>
      <c r="E161">
        <v>1375</v>
      </c>
      <c r="F161" s="54">
        <v>3.4097222222222223E-2</v>
      </c>
      <c r="G161" s="40" t="s">
        <v>82</v>
      </c>
      <c r="H161" s="40" t="s">
        <v>541</v>
      </c>
      <c r="I161" s="41" t="s">
        <v>421</v>
      </c>
      <c r="J161" s="41" t="s">
        <v>25</v>
      </c>
      <c r="K161" s="41">
        <v>2</v>
      </c>
      <c r="L161" s="41" t="s">
        <v>27</v>
      </c>
      <c r="M161" s="11"/>
      <c r="N161" s="11"/>
      <c r="O161" s="11">
        <f>$B161</f>
        <v>157</v>
      </c>
      <c r="P161" s="11"/>
      <c r="Q161" s="6"/>
      <c r="R161" s="11"/>
      <c r="S161" s="6"/>
      <c r="U161" s="6"/>
      <c r="V161" s="6"/>
      <c r="W161" s="6">
        <f>$D161</f>
        <v>100</v>
      </c>
      <c r="X161" s="6"/>
      <c r="Y161" s="6"/>
      <c r="Z161" s="6"/>
      <c r="AA161" s="6"/>
    </row>
    <row r="162" spans="1:27" ht="15" customHeight="1" x14ac:dyDescent="0.3">
      <c r="A162" s="41">
        <v>183</v>
      </c>
      <c r="B162" s="41">
        <v>158</v>
      </c>
      <c r="C162" s="41"/>
      <c r="D162" s="41"/>
      <c r="E162">
        <v>879</v>
      </c>
      <c r="F162" s="54">
        <v>3.4143518518518517E-2</v>
      </c>
      <c r="G162" s="40" t="s">
        <v>82</v>
      </c>
      <c r="H162" s="40" t="s">
        <v>166</v>
      </c>
      <c r="I162" s="41" t="s">
        <v>62</v>
      </c>
      <c r="J162" s="41" t="s">
        <v>28</v>
      </c>
      <c r="K162" s="41">
        <v>2</v>
      </c>
      <c r="L162" s="41" t="s">
        <v>27</v>
      </c>
      <c r="M162" s="11"/>
      <c r="N162" s="11"/>
      <c r="O162" s="11"/>
      <c r="P162" s="11"/>
      <c r="Q162" s="6"/>
      <c r="R162" s="11"/>
      <c r="S162" s="11">
        <f>$B162</f>
        <v>158</v>
      </c>
      <c r="U162" s="6"/>
      <c r="V162" s="6"/>
      <c r="W162" s="6"/>
      <c r="X162" s="6"/>
      <c r="Y162" s="6"/>
      <c r="Z162" s="6"/>
      <c r="AA162" s="6"/>
    </row>
    <row r="163" spans="1:27" ht="15" customHeight="1" x14ac:dyDescent="0.3">
      <c r="A163" s="41">
        <v>187</v>
      </c>
      <c r="B163" s="41">
        <v>159</v>
      </c>
      <c r="C163" s="41">
        <v>60</v>
      </c>
      <c r="D163" s="41">
        <v>101</v>
      </c>
      <c r="E163">
        <v>1529</v>
      </c>
      <c r="F163" s="54">
        <v>3.4259259259259253E-2</v>
      </c>
      <c r="G163" s="40" t="s">
        <v>201</v>
      </c>
      <c r="H163" s="40" t="s">
        <v>334</v>
      </c>
      <c r="I163" s="41" t="s">
        <v>424</v>
      </c>
      <c r="J163" s="41" t="s">
        <v>20</v>
      </c>
      <c r="K163" s="41">
        <v>2</v>
      </c>
      <c r="L163" s="41" t="s">
        <v>27</v>
      </c>
      <c r="M163" s="11"/>
      <c r="N163" s="6"/>
      <c r="O163" s="11"/>
      <c r="P163" s="6"/>
      <c r="Q163" s="11">
        <f>$B163</f>
        <v>159</v>
      </c>
      <c r="R163" s="11"/>
      <c r="S163" s="6"/>
      <c r="U163" s="6"/>
      <c r="V163" s="6"/>
      <c r="W163" s="6"/>
      <c r="X163" s="6"/>
      <c r="Y163" s="6">
        <f>$D163</f>
        <v>101</v>
      </c>
      <c r="Z163" s="6"/>
      <c r="AA163" s="6"/>
    </row>
    <row r="164" spans="1:27" ht="15" customHeight="1" x14ac:dyDescent="0.3">
      <c r="A164" s="41">
        <v>188</v>
      </c>
      <c r="B164" s="41">
        <v>160</v>
      </c>
      <c r="C164" s="41"/>
      <c r="D164" s="41"/>
      <c r="E164">
        <v>1399</v>
      </c>
      <c r="F164" s="54">
        <v>3.4270833333333334E-2</v>
      </c>
      <c r="G164" s="40" t="s">
        <v>86</v>
      </c>
      <c r="H164" s="40" t="s">
        <v>121</v>
      </c>
      <c r="I164" s="41" t="s">
        <v>62</v>
      </c>
      <c r="J164" s="41" t="s">
        <v>25</v>
      </c>
      <c r="K164" s="41">
        <v>2</v>
      </c>
      <c r="L164" s="41" t="s">
        <v>27</v>
      </c>
      <c r="M164" s="6"/>
      <c r="N164" s="6"/>
      <c r="O164" s="11">
        <f>$B164</f>
        <v>160</v>
      </c>
      <c r="P164" s="6"/>
      <c r="Q164" s="11"/>
      <c r="R164" s="6"/>
      <c r="S164" s="11"/>
      <c r="U164" s="6"/>
      <c r="V164" s="6"/>
      <c r="W164" s="6"/>
      <c r="X164" s="6"/>
      <c r="Y164" s="6"/>
      <c r="Z164" s="6"/>
      <c r="AA164" s="6"/>
    </row>
    <row r="165" spans="1:27" ht="15" customHeight="1" x14ac:dyDescent="0.3">
      <c r="A165" s="41">
        <v>189</v>
      </c>
      <c r="B165" s="41">
        <v>161</v>
      </c>
      <c r="C165" s="41">
        <v>29</v>
      </c>
      <c r="D165" s="41">
        <v>102</v>
      </c>
      <c r="E165">
        <v>1056</v>
      </c>
      <c r="F165" s="54">
        <v>3.4282407407407407E-2</v>
      </c>
      <c r="G165" s="40" t="s">
        <v>71</v>
      </c>
      <c r="H165" s="40" t="s">
        <v>542</v>
      </c>
      <c r="I165" s="41" t="s">
        <v>421</v>
      </c>
      <c r="J165" s="41" t="s">
        <v>47</v>
      </c>
      <c r="K165" s="41">
        <v>2</v>
      </c>
      <c r="L165" s="41" t="s">
        <v>27</v>
      </c>
      <c r="M165" s="11"/>
      <c r="N165" s="11">
        <f>$B165</f>
        <v>161</v>
      </c>
      <c r="O165" s="11"/>
      <c r="P165" s="6"/>
      <c r="Q165" s="11"/>
      <c r="R165" s="6"/>
      <c r="S165" s="6"/>
      <c r="U165" s="6"/>
      <c r="V165" s="6">
        <f>$D165</f>
        <v>102</v>
      </c>
      <c r="W165" s="6"/>
      <c r="X165" s="6"/>
      <c r="Y165" s="6"/>
      <c r="Z165" s="6"/>
      <c r="AA165" s="6"/>
    </row>
    <row r="166" spans="1:27" ht="15" customHeight="1" x14ac:dyDescent="0.3">
      <c r="A166" s="41">
        <v>191</v>
      </c>
      <c r="B166" s="41">
        <v>162</v>
      </c>
      <c r="C166" s="41">
        <v>30</v>
      </c>
      <c r="D166" s="41">
        <v>103</v>
      </c>
      <c r="E166">
        <v>1382</v>
      </c>
      <c r="F166" s="54">
        <v>3.4386574074074076E-2</v>
      </c>
      <c r="G166" s="40" t="s">
        <v>431</v>
      </c>
      <c r="H166" s="40" t="s">
        <v>221</v>
      </c>
      <c r="I166" s="41" t="s">
        <v>421</v>
      </c>
      <c r="J166" s="41" t="s">
        <v>25</v>
      </c>
      <c r="K166" s="41">
        <v>2</v>
      </c>
      <c r="L166" s="41" t="s">
        <v>27</v>
      </c>
      <c r="M166" s="6"/>
      <c r="N166" s="6"/>
      <c r="O166" s="11">
        <f>$B166</f>
        <v>162</v>
      </c>
      <c r="P166" s="11"/>
      <c r="Q166" s="6"/>
      <c r="R166" s="11"/>
      <c r="S166" s="6"/>
      <c r="U166" s="6"/>
      <c r="V166" s="6"/>
      <c r="W166" s="6">
        <f>$D166</f>
        <v>103</v>
      </c>
      <c r="X166" s="6"/>
      <c r="Y166" s="6"/>
      <c r="Z166" s="6"/>
      <c r="AA166" s="6"/>
    </row>
    <row r="167" spans="1:27" ht="15" customHeight="1" x14ac:dyDescent="0.3">
      <c r="A167" s="41">
        <v>193</v>
      </c>
      <c r="B167" s="41">
        <v>163</v>
      </c>
      <c r="C167" s="41"/>
      <c r="D167" s="41"/>
      <c r="E167">
        <v>1376</v>
      </c>
      <c r="F167" s="54">
        <v>3.4490740740740745E-2</v>
      </c>
      <c r="G167" s="40" t="s">
        <v>149</v>
      </c>
      <c r="H167" s="40" t="s">
        <v>167</v>
      </c>
      <c r="I167" s="41" t="s">
        <v>62</v>
      </c>
      <c r="J167" s="41" t="s">
        <v>25</v>
      </c>
      <c r="K167" s="41">
        <v>2</v>
      </c>
      <c r="L167" s="41" t="s">
        <v>27</v>
      </c>
      <c r="M167" s="6"/>
      <c r="N167" s="11"/>
      <c r="O167" s="11">
        <f>$B167</f>
        <v>163</v>
      </c>
      <c r="P167" s="11"/>
      <c r="Q167" s="6"/>
      <c r="R167" s="11"/>
      <c r="S167" s="6"/>
      <c r="U167" s="6"/>
      <c r="V167" s="6"/>
      <c r="W167" s="6"/>
      <c r="X167" s="6"/>
      <c r="Y167" s="6"/>
      <c r="Z167" s="6"/>
      <c r="AA167" s="6"/>
    </row>
    <row r="168" spans="1:27" ht="15" customHeight="1" x14ac:dyDescent="0.3">
      <c r="A168" s="41">
        <v>195</v>
      </c>
      <c r="B168" s="41">
        <v>164</v>
      </c>
      <c r="C168" s="41">
        <v>61</v>
      </c>
      <c r="D168" s="41">
        <v>104</v>
      </c>
      <c r="E168">
        <v>1199</v>
      </c>
      <c r="F168" s="54">
        <v>3.4722222222222224E-2</v>
      </c>
      <c r="G168" s="40" t="s">
        <v>456</v>
      </c>
      <c r="H168" s="40" t="s">
        <v>296</v>
      </c>
      <c r="I168" s="41" t="s">
        <v>424</v>
      </c>
      <c r="J168" s="41" t="s">
        <v>24</v>
      </c>
      <c r="K168" s="41">
        <v>2</v>
      </c>
      <c r="L168" s="41" t="s">
        <v>27</v>
      </c>
      <c r="M168" s="11"/>
      <c r="N168" s="11"/>
      <c r="O168" s="6"/>
      <c r="P168" s="11">
        <f>$B168</f>
        <v>164</v>
      </c>
      <c r="Q168" s="11"/>
      <c r="R168" s="11"/>
      <c r="S168" s="6"/>
      <c r="U168" s="6"/>
      <c r="V168" s="6"/>
      <c r="W168" s="6"/>
      <c r="X168" s="6">
        <f>$D168</f>
        <v>104</v>
      </c>
      <c r="Y168" s="6"/>
      <c r="Z168" s="6"/>
      <c r="AA168" s="6"/>
    </row>
    <row r="169" spans="1:27" ht="15" customHeight="1" x14ac:dyDescent="0.3">
      <c r="A169" s="41">
        <v>197</v>
      </c>
      <c r="B169" s="41">
        <v>165</v>
      </c>
      <c r="C169" s="41">
        <v>31</v>
      </c>
      <c r="D169" s="41">
        <v>105</v>
      </c>
      <c r="E169">
        <v>1301</v>
      </c>
      <c r="F169" s="54">
        <v>3.4884259259259261E-2</v>
      </c>
      <c r="G169" s="40" t="s">
        <v>431</v>
      </c>
      <c r="H169" s="40" t="s">
        <v>543</v>
      </c>
      <c r="I169" s="41" t="s">
        <v>421</v>
      </c>
      <c r="J169" s="41" t="s">
        <v>18</v>
      </c>
      <c r="K169" s="41">
        <v>2</v>
      </c>
      <c r="L169" s="41" t="s">
        <v>27</v>
      </c>
      <c r="M169" s="11">
        <f>$B169</f>
        <v>165</v>
      </c>
      <c r="N169" s="6"/>
      <c r="O169" s="6"/>
      <c r="P169" s="6"/>
      <c r="Q169" s="11"/>
      <c r="R169" s="11"/>
      <c r="S169" s="6"/>
      <c r="U169" s="6">
        <f>$D169</f>
        <v>105</v>
      </c>
      <c r="V169" s="6"/>
      <c r="W169" s="6"/>
      <c r="X169" s="6"/>
      <c r="Y169" s="6"/>
      <c r="Z169" s="6"/>
      <c r="AA169" s="6"/>
    </row>
    <row r="170" spans="1:27" ht="15" customHeight="1" x14ac:dyDescent="0.3">
      <c r="A170" s="41">
        <v>199</v>
      </c>
      <c r="B170" s="41">
        <v>166</v>
      </c>
      <c r="C170" s="41">
        <v>14</v>
      </c>
      <c r="D170" s="41">
        <v>106</v>
      </c>
      <c r="E170">
        <v>1136</v>
      </c>
      <c r="F170" s="54">
        <v>3.5011574074074077E-2</v>
      </c>
      <c r="G170" s="40" t="s">
        <v>63</v>
      </c>
      <c r="H170" s="40" t="s">
        <v>544</v>
      </c>
      <c r="I170" s="41" t="s">
        <v>445</v>
      </c>
      <c r="J170" s="41" t="s">
        <v>47</v>
      </c>
      <c r="K170" s="41">
        <v>2</v>
      </c>
      <c r="L170" s="41" t="s">
        <v>27</v>
      </c>
      <c r="M170" s="11"/>
      <c r="N170" s="11">
        <f>$B170</f>
        <v>166</v>
      </c>
      <c r="O170" s="11"/>
      <c r="P170" s="11"/>
      <c r="Q170" s="6"/>
      <c r="R170" s="11"/>
      <c r="S170" s="6"/>
      <c r="U170" s="6"/>
      <c r="V170" s="6">
        <f>$D170</f>
        <v>106</v>
      </c>
      <c r="W170" s="6"/>
      <c r="X170" s="6"/>
      <c r="Y170" s="6"/>
      <c r="Z170" s="6"/>
      <c r="AA170" s="6"/>
    </row>
    <row r="171" spans="1:27" ht="15" customHeight="1" x14ac:dyDescent="0.3">
      <c r="A171" s="41">
        <v>200</v>
      </c>
      <c r="B171" s="41">
        <v>167</v>
      </c>
      <c r="C171" s="41">
        <v>32</v>
      </c>
      <c r="D171" s="41">
        <v>107</v>
      </c>
      <c r="E171">
        <v>1419</v>
      </c>
      <c r="F171" s="54">
        <v>3.5034722222222224E-2</v>
      </c>
      <c r="G171" s="56" t="s">
        <v>568</v>
      </c>
      <c r="H171" s="56" t="s">
        <v>596</v>
      </c>
      <c r="I171" s="57" t="s">
        <v>421</v>
      </c>
      <c r="J171" s="57" t="s">
        <v>25</v>
      </c>
      <c r="K171" s="57">
        <v>2</v>
      </c>
      <c r="L171" s="57" t="s">
        <v>27</v>
      </c>
      <c r="M171" s="6"/>
      <c r="N171" s="6"/>
      <c r="O171" s="11">
        <f>$B171</f>
        <v>167</v>
      </c>
      <c r="P171" s="6"/>
      <c r="Q171" s="11"/>
      <c r="R171" s="6"/>
      <c r="S171" s="6"/>
      <c r="U171" s="6"/>
      <c r="V171" s="6"/>
      <c r="W171" s="6">
        <f>$D171</f>
        <v>107</v>
      </c>
      <c r="X171" s="6"/>
      <c r="Y171" s="6"/>
      <c r="Z171" s="6"/>
      <c r="AA171" s="6"/>
    </row>
    <row r="172" spans="1:27" ht="15" customHeight="1" x14ac:dyDescent="0.3">
      <c r="A172" s="41">
        <v>201</v>
      </c>
      <c r="B172" s="41">
        <v>168</v>
      </c>
      <c r="C172" s="41">
        <v>62</v>
      </c>
      <c r="D172" s="41">
        <v>108</v>
      </c>
      <c r="E172">
        <v>1512</v>
      </c>
      <c r="F172" s="54">
        <v>3.5231481481481482E-2</v>
      </c>
      <c r="G172" s="40" t="s">
        <v>170</v>
      </c>
      <c r="H172" s="40" t="s">
        <v>545</v>
      </c>
      <c r="I172" s="41" t="s">
        <v>424</v>
      </c>
      <c r="J172" s="41" t="s">
        <v>20</v>
      </c>
      <c r="K172" s="41">
        <v>2</v>
      </c>
      <c r="L172" s="41" t="s">
        <v>27</v>
      </c>
      <c r="M172" s="6"/>
      <c r="N172" s="11"/>
      <c r="O172" s="11"/>
      <c r="P172" s="11"/>
      <c r="Q172" s="11">
        <f>$B172</f>
        <v>168</v>
      </c>
      <c r="R172" s="11"/>
      <c r="S172" s="6"/>
      <c r="U172" s="6"/>
      <c r="V172" s="6"/>
      <c r="W172" s="6"/>
      <c r="X172" s="6"/>
      <c r="Y172" s="6">
        <f>$D172</f>
        <v>108</v>
      </c>
      <c r="Z172" s="6"/>
      <c r="AA172" s="6"/>
    </row>
    <row r="173" spans="1:27" ht="15" customHeight="1" x14ac:dyDescent="0.3">
      <c r="A173" s="41">
        <v>202</v>
      </c>
      <c r="B173" s="41">
        <v>169</v>
      </c>
      <c r="C173" s="41">
        <v>15</v>
      </c>
      <c r="D173" s="41">
        <v>109</v>
      </c>
      <c r="E173">
        <v>1006</v>
      </c>
      <c r="F173" s="54">
        <v>3.5266203703703702E-2</v>
      </c>
      <c r="G173" s="40" t="s">
        <v>546</v>
      </c>
      <c r="H173" s="40" t="s">
        <v>313</v>
      </c>
      <c r="I173" s="41" t="s">
        <v>445</v>
      </c>
      <c r="J173" s="41" t="s">
        <v>48</v>
      </c>
      <c r="K173" s="41">
        <v>2</v>
      </c>
      <c r="L173" s="41" t="s">
        <v>27</v>
      </c>
      <c r="M173" s="11"/>
      <c r="N173" s="6"/>
      <c r="O173" s="11"/>
      <c r="P173" s="6"/>
      <c r="Q173" s="6"/>
      <c r="R173" s="11">
        <f>$B173</f>
        <v>169</v>
      </c>
      <c r="S173" s="6"/>
      <c r="U173" s="6"/>
      <c r="V173" s="6"/>
      <c r="W173" s="6"/>
      <c r="X173" s="6"/>
      <c r="Y173" s="6"/>
      <c r="Z173" s="6">
        <f>$D173</f>
        <v>109</v>
      </c>
      <c r="AA173" s="6"/>
    </row>
    <row r="174" spans="1:27" ht="15" customHeight="1" x14ac:dyDescent="0.3">
      <c r="A174" s="41">
        <v>203</v>
      </c>
      <c r="B174" s="41">
        <v>170</v>
      </c>
      <c r="D174" s="41"/>
      <c r="E174">
        <v>2046</v>
      </c>
      <c r="F174" s="54">
        <v>3.5312499999999997E-2</v>
      </c>
      <c r="G174" s="40" t="s">
        <v>170</v>
      </c>
      <c r="H174" s="40" t="s">
        <v>171</v>
      </c>
      <c r="I174" s="41" t="s">
        <v>62</v>
      </c>
      <c r="J174" s="41" t="s">
        <v>20</v>
      </c>
      <c r="K174" s="41">
        <v>2</v>
      </c>
      <c r="L174" s="41" t="s">
        <v>27</v>
      </c>
      <c r="M174" s="6"/>
      <c r="N174" s="6"/>
      <c r="O174" s="11"/>
      <c r="P174" s="6"/>
      <c r="Q174" s="11">
        <f>$B174</f>
        <v>170</v>
      </c>
      <c r="R174" s="11"/>
      <c r="S174" s="6"/>
      <c r="U174" s="6"/>
      <c r="V174" s="6"/>
      <c r="W174" s="6"/>
      <c r="X174" s="6"/>
      <c r="Y174" s="6"/>
      <c r="Z174" s="6"/>
      <c r="AA174" s="6"/>
    </row>
    <row r="175" spans="1:27" ht="15" customHeight="1" x14ac:dyDescent="0.3">
      <c r="A175" s="41">
        <v>207</v>
      </c>
      <c r="B175" s="41">
        <v>171</v>
      </c>
      <c r="C175" s="41">
        <v>33</v>
      </c>
      <c r="D175" s="41">
        <v>110</v>
      </c>
      <c r="E175">
        <v>1302</v>
      </c>
      <c r="F175" s="54">
        <v>3.5416666666666666E-2</v>
      </c>
      <c r="G175" s="40" t="s">
        <v>431</v>
      </c>
      <c r="H175" s="40" t="s">
        <v>547</v>
      </c>
      <c r="I175" s="41" t="s">
        <v>421</v>
      </c>
      <c r="J175" s="41" t="s">
        <v>18</v>
      </c>
      <c r="K175" s="41">
        <v>2</v>
      </c>
      <c r="L175" s="41" t="s">
        <v>27</v>
      </c>
      <c r="M175" s="11">
        <f>$B175</f>
        <v>171</v>
      </c>
      <c r="N175" s="6"/>
      <c r="O175" s="11"/>
      <c r="P175" s="6"/>
      <c r="Q175" s="6"/>
      <c r="R175" s="6"/>
      <c r="S175" s="6"/>
      <c r="U175" s="6">
        <f>$D175</f>
        <v>110</v>
      </c>
      <c r="V175" s="6"/>
      <c r="W175" s="6"/>
      <c r="X175" s="6"/>
      <c r="Y175" s="6"/>
      <c r="Z175" s="6"/>
      <c r="AA175" s="6"/>
    </row>
    <row r="176" spans="1:27" ht="15" customHeight="1" x14ac:dyDescent="0.3">
      <c r="A176" s="41">
        <v>208</v>
      </c>
      <c r="B176" s="41">
        <v>172</v>
      </c>
      <c r="C176" s="41">
        <v>16</v>
      </c>
      <c r="D176" s="41">
        <v>111</v>
      </c>
      <c r="E176">
        <v>1405</v>
      </c>
      <c r="F176" s="54">
        <v>3.5428240740740739E-2</v>
      </c>
      <c r="G176" s="40" t="s">
        <v>548</v>
      </c>
      <c r="H176" s="40" t="s">
        <v>549</v>
      </c>
      <c r="I176" s="41" t="s">
        <v>445</v>
      </c>
      <c r="J176" s="41" t="s">
        <v>25</v>
      </c>
      <c r="K176" s="41">
        <v>2</v>
      </c>
      <c r="L176" s="41" t="s">
        <v>27</v>
      </c>
      <c r="M176" s="11"/>
      <c r="N176" s="11"/>
      <c r="O176" s="11">
        <f>$B176</f>
        <v>172</v>
      </c>
      <c r="P176" s="6"/>
      <c r="Q176" s="11"/>
      <c r="R176" s="6"/>
      <c r="S176" s="11"/>
      <c r="U176" s="6"/>
      <c r="V176" s="6"/>
      <c r="W176" s="6">
        <f>$D176</f>
        <v>111</v>
      </c>
      <c r="X176" s="6"/>
      <c r="Y176" s="6"/>
      <c r="Z176" s="6"/>
      <c r="AA176" s="6"/>
    </row>
    <row r="177" spans="1:27" ht="15" customHeight="1" x14ac:dyDescent="0.3">
      <c r="A177" s="41">
        <v>209</v>
      </c>
      <c r="B177" s="41">
        <v>173</v>
      </c>
      <c r="C177" s="41">
        <v>17</v>
      </c>
      <c r="D177" s="41">
        <v>112</v>
      </c>
      <c r="E177">
        <v>1094</v>
      </c>
      <c r="F177" s="54">
        <v>3.5451388888888886E-2</v>
      </c>
      <c r="G177" s="40" t="s">
        <v>63</v>
      </c>
      <c r="H177" s="40" t="s">
        <v>550</v>
      </c>
      <c r="I177" s="41" t="s">
        <v>445</v>
      </c>
      <c r="J177" s="41" t="s">
        <v>47</v>
      </c>
      <c r="K177" s="41">
        <v>2</v>
      </c>
      <c r="L177" s="41" t="s">
        <v>27</v>
      </c>
      <c r="M177" s="6"/>
      <c r="N177" s="11">
        <f>$B177</f>
        <v>173</v>
      </c>
      <c r="O177" s="11"/>
      <c r="P177" s="11"/>
      <c r="Q177" s="6"/>
      <c r="R177" s="11"/>
      <c r="S177" s="6"/>
      <c r="U177" s="6"/>
      <c r="V177" s="6">
        <f>$D177</f>
        <v>112</v>
      </c>
      <c r="W177" s="6"/>
      <c r="X177" s="6"/>
      <c r="Y177" s="6"/>
      <c r="Z177" s="6"/>
      <c r="AA177" s="6"/>
    </row>
    <row r="178" spans="1:27" ht="15" customHeight="1" x14ac:dyDescent="0.3">
      <c r="A178" s="41">
        <v>210</v>
      </c>
      <c r="B178" s="41">
        <v>174</v>
      </c>
      <c r="C178" s="41">
        <v>63</v>
      </c>
      <c r="D178" s="41">
        <v>113</v>
      </c>
      <c r="E178">
        <v>1506</v>
      </c>
      <c r="F178" s="54">
        <v>3.5520833333333335E-2</v>
      </c>
      <c r="G178" s="40" t="s">
        <v>512</v>
      </c>
      <c r="H178" s="40" t="s">
        <v>551</v>
      </c>
      <c r="I178" s="41" t="s">
        <v>424</v>
      </c>
      <c r="J178" s="41" t="s">
        <v>20</v>
      </c>
      <c r="K178" s="41">
        <v>2</v>
      </c>
      <c r="L178" s="41" t="s">
        <v>27</v>
      </c>
      <c r="M178" s="6"/>
      <c r="N178" s="11"/>
      <c r="O178" s="11"/>
      <c r="P178" s="11"/>
      <c r="Q178" s="11">
        <f>$B178</f>
        <v>174</v>
      </c>
      <c r="R178" s="11"/>
      <c r="S178" s="6"/>
      <c r="U178" s="6"/>
      <c r="V178" s="6"/>
      <c r="W178" s="6"/>
      <c r="X178" s="6"/>
      <c r="Y178" s="6">
        <f>$D178</f>
        <v>113</v>
      </c>
      <c r="Z178" s="6"/>
      <c r="AA178" s="6"/>
    </row>
    <row r="179" spans="1:27" ht="15" customHeight="1" x14ac:dyDescent="0.3">
      <c r="A179" s="41">
        <v>217</v>
      </c>
      <c r="B179" s="41">
        <v>175</v>
      </c>
      <c r="C179" s="41">
        <v>34</v>
      </c>
      <c r="D179" s="41">
        <v>114</v>
      </c>
      <c r="E179">
        <v>1279</v>
      </c>
      <c r="F179" s="54">
        <v>3.5902777777777777E-2</v>
      </c>
      <c r="G179" s="40" t="s">
        <v>419</v>
      </c>
      <c r="H179" s="40" t="s">
        <v>552</v>
      </c>
      <c r="I179" s="41" t="s">
        <v>421</v>
      </c>
      <c r="J179" s="41" t="s">
        <v>18</v>
      </c>
      <c r="K179" s="41">
        <v>2</v>
      </c>
      <c r="L179" s="41" t="s">
        <v>27</v>
      </c>
      <c r="M179" s="11">
        <f>$B179</f>
        <v>175</v>
      </c>
      <c r="N179" s="6"/>
      <c r="O179" s="6"/>
      <c r="P179" s="11"/>
      <c r="Q179" s="11"/>
      <c r="R179" s="6"/>
      <c r="S179" s="6"/>
      <c r="U179" s="6">
        <f>$D179</f>
        <v>114</v>
      </c>
      <c r="V179" s="6"/>
      <c r="W179" s="6"/>
      <c r="X179" s="6"/>
      <c r="Y179" s="6"/>
      <c r="Z179" s="6"/>
      <c r="AA179" s="6"/>
    </row>
    <row r="180" spans="1:27" ht="15" customHeight="1" x14ac:dyDescent="0.3">
      <c r="A180" s="41">
        <v>219</v>
      </c>
      <c r="B180" s="41">
        <v>176</v>
      </c>
      <c r="C180" s="41">
        <v>35</v>
      </c>
      <c r="D180" s="41">
        <v>115</v>
      </c>
      <c r="E180">
        <v>1220</v>
      </c>
      <c r="F180" s="54">
        <v>3.6122685185185181E-2</v>
      </c>
      <c r="G180" s="40" t="s">
        <v>213</v>
      </c>
      <c r="H180" s="40" t="s">
        <v>291</v>
      </c>
      <c r="I180" s="41" t="s">
        <v>421</v>
      </c>
      <c r="J180" s="41" t="s">
        <v>24</v>
      </c>
      <c r="K180" s="41">
        <v>2</v>
      </c>
      <c r="L180" s="41" t="s">
        <v>27</v>
      </c>
      <c r="M180" s="11"/>
      <c r="N180" s="11"/>
      <c r="O180" s="6"/>
      <c r="P180" s="11">
        <f>$B180</f>
        <v>176</v>
      </c>
      <c r="Q180" s="6"/>
      <c r="R180" s="11"/>
      <c r="S180" s="6"/>
      <c r="U180" s="6"/>
      <c r="V180" s="6"/>
      <c r="W180" s="6"/>
      <c r="X180" s="6">
        <f>$D180</f>
        <v>115</v>
      </c>
      <c r="Y180" s="6"/>
      <c r="Z180" s="6"/>
      <c r="AA180" s="6"/>
    </row>
    <row r="181" spans="1:27" ht="15" customHeight="1" x14ac:dyDescent="0.3">
      <c r="A181" s="41">
        <v>220</v>
      </c>
      <c r="B181" s="41">
        <v>177</v>
      </c>
      <c r="C181" s="41">
        <v>36</v>
      </c>
      <c r="D181" s="41">
        <v>116</v>
      </c>
      <c r="E181">
        <v>1284</v>
      </c>
      <c r="F181" s="54">
        <v>3.6157407407407402E-2</v>
      </c>
      <c r="G181" s="40" t="s">
        <v>553</v>
      </c>
      <c r="H181" s="40" t="s">
        <v>554</v>
      </c>
      <c r="I181" s="41" t="s">
        <v>421</v>
      </c>
      <c r="J181" s="41" t="s">
        <v>18</v>
      </c>
      <c r="K181" s="41">
        <v>2</v>
      </c>
      <c r="L181" s="41" t="s">
        <v>27</v>
      </c>
      <c r="M181" s="11">
        <f>$B181</f>
        <v>177</v>
      </c>
      <c r="N181" s="11"/>
      <c r="O181" s="6"/>
      <c r="P181" s="6"/>
      <c r="Q181" s="6"/>
      <c r="R181" s="6"/>
      <c r="S181" s="6"/>
      <c r="U181" s="6">
        <f>$D181</f>
        <v>116</v>
      </c>
      <c r="V181" s="6"/>
      <c r="W181" s="6"/>
      <c r="X181" s="6"/>
      <c r="Y181" s="6"/>
      <c r="Z181" s="6"/>
      <c r="AA181" s="6"/>
    </row>
    <row r="182" spans="1:27" ht="15" customHeight="1" x14ac:dyDescent="0.3">
      <c r="A182" s="41">
        <v>221</v>
      </c>
      <c r="B182" s="41">
        <v>178</v>
      </c>
      <c r="C182" s="41">
        <v>18</v>
      </c>
      <c r="D182" s="41">
        <v>117</v>
      </c>
      <c r="E182">
        <v>1002</v>
      </c>
      <c r="F182" s="54">
        <v>3.622685185185185E-2</v>
      </c>
      <c r="G182" s="40" t="s">
        <v>555</v>
      </c>
      <c r="H182" s="40" t="s">
        <v>556</v>
      </c>
      <c r="I182" s="41" t="s">
        <v>445</v>
      </c>
      <c r="J182" s="41" t="s">
        <v>48</v>
      </c>
      <c r="K182" s="41">
        <v>2</v>
      </c>
      <c r="L182" s="41" t="s">
        <v>27</v>
      </c>
      <c r="M182" s="6"/>
      <c r="N182" s="6"/>
      <c r="O182" s="6"/>
      <c r="P182" s="6"/>
      <c r="Q182" s="11"/>
      <c r="R182" s="11">
        <f>$B182</f>
        <v>178</v>
      </c>
      <c r="S182" s="11"/>
      <c r="U182" s="6"/>
      <c r="V182" s="6"/>
      <c r="W182" s="6"/>
      <c r="X182" s="6"/>
      <c r="Y182" s="6"/>
      <c r="Z182" s="6">
        <f>$D182</f>
        <v>117</v>
      </c>
      <c r="AA182" s="6"/>
    </row>
    <row r="183" spans="1:27" ht="15" customHeight="1" x14ac:dyDescent="0.3">
      <c r="A183" s="41">
        <v>222</v>
      </c>
      <c r="B183" s="41">
        <v>179</v>
      </c>
      <c r="C183" s="41">
        <v>64</v>
      </c>
      <c r="D183" s="41">
        <v>118</v>
      </c>
      <c r="E183">
        <v>1116</v>
      </c>
      <c r="F183" s="54">
        <v>3.6296296296296292E-2</v>
      </c>
      <c r="G183" s="40" t="s">
        <v>63</v>
      </c>
      <c r="H183" s="40" t="s">
        <v>557</v>
      </c>
      <c r="I183" s="41" t="s">
        <v>424</v>
      </c>
      <c r="J183" s="41" t="s">
        <v>47</v>
      </c>
      <c r="K183" s="41">
        <v>2</v>
      </c>
      <c r="L183" s="41" t="s">
        <v>27</v>
      </c>
      <c r="M183" s="11"/>
      <c r="N183" s="11">
        <f>$B183</f>
        <v>179</v>
      </c>
      <c r="O183" s="6"/>
      <c r="P183" s="6"/>
      <c r="Q183" s="6"/>
      <c r="R183" s="11"/>
      <c r="S183" s="6"/>
      <c r="U183" s="6"/>
      <c r="V183" s="6">
        <f>$D183</f>
        <v>118</v>
      </c>
      <c r="W183" s="6"/>
      <c r="X183" s="6"/>
      <c r="Y183" s="6"/>
      <c r="Z183" s="6"/>
      <c r="AA183" s="6"/>
    </row>
    <row r="184" spans="1:27" ht="15" customHeight="1" x14ac:dyDescent="0.3">
      <c r="A184" s="41">
        <v>223</v>
      </c>
      <c r="B184" s="41">
        <v>180</v>
      </c>
      <c r="C184" s="41">
        <v>19</v>
      </c>
      <c r="D184" s="41">
        <v>119</v>
      </c>
      <c r="E184">
        <v>1398</v>
      </c>
      <c r="F184" s="54">
        <v>3.6331018518518519E-2</v>
      </c>
      <c r="G184" s="40" t="s">
        <v>548</v>
      </c>
      <c r="H184" s="40" t="s">
        <v>558</v>
      </c>
      <c r="I184" s="41" t="s">
        <v>445</v>
      </c>
      <c r="J184" s="41" t="s">
        <v>25</v>
      </c>
      <c r="K184" s="41">
        <v>2</v>
      </c>
      <c r="L184" s="41" t="s">
        <v>27</v>
      </c>
      <c r="M184" s="11"/>
      <c r="N184" s="11"/>
      <c r="O184" s="11">
        <f>$B184</f>
        <v>180</v>
      </c>
      <c r="P184" s="6"/>
      <c r="Q184" s="6"/>
      <c r="R184" s="11"/>
      <c r="S184" s="6"/>
      <c r="U184" s="6"/>
      <c r="V184" s="6"/>
      <c r="W184" s="6">
        <f>$D184</f>
        <v>119</v>
      </c>
      <c r="X184" s="6"/>
      <c r="Y184" s="6"/>
      <c r="Z184" s="6"/>
      <c r="AA184" s="6"/>
    </row>
    <row r="185" spans="1:27" ht="15" customHeight="1" x14ac:dyDescent="0.3">
      <c r="A185" s="41">
        <v>225</v>
      </c>
      <c r="B185" s="41">
        <v>181</v>
      </c>
      <c r="C185" s="41">
        <v>65</v>
      </c>
      <c r="D185" s="41">
        <v>120</v>
      </c>
      <c r="E185">
        <v>1298</v>
      </c>
      <c r="F185" s="54">
        <v>3.6516203703703703E-2</v>
      </c>
      <c r="G185" s="40" t="s">
        <v>73</v>
      </c>
      <c r="H185" s="40" t="s">
        <v>559</v>
      </c>
      <c r="I185" s="41" t="s">
        <v>424</v>
      </c>
      <c r="J185" s="41" t="s">
        <v>18</v>
      </c>
      <c r="K185" s="41">
        <v>2</v>
      </c>
      <c r="L185" s="41" t="s">
        <v>27</v>
      </c>
      <c r="M185" s="11">
        <f>$B185</f>
        <v>181</v>
      </c>
      <c r="N185" s="11"/>
      <c r="O185" s="11"/>
      <c r="P185" s="11"/>
      <c r="Q185" s="6"/>
      <c r="R185" s="6"/>
      <c r="S185" s="6"/>
      <c r="U185" s="6">
        <f>$D185</f>
        <v>120</v>
      </c>
      <c r="V185" s="6"/>
      <c r="W185" s="6"/>
      <c r="X185" s="6"/>
      <c r="Y185" s="6"/>
      <c r="Z185" s="6"/>
      <c r="AA185" s="6"/>
    </row>
    <row r="186" spans="1:27" ht="15" customHeight="1" x14ac:dyDescent="0.3">
      <c r="A186" s="41">
        <v>227</v>
      </c>
      <c r="B186" s="41">
        <v>182</v>
      </c>
      <c r="E186">
        <v>1118</v>
      </c>
      <c r="F186" s="54">
        <v>3.6539351851851851E-2</v>
      </c>
      <c r="G186" s="40" t="s">
        <v>176</v>
      </c>
      <c r="H186" s="40" t="s">
        <v>177</v>
      </c>
      <c r="I186" s="41" t="s">
        <v>62</v>
      </c>
      <c r="J186" s="41" t="s">
        <v>47</v>
      </c>
      <c r="K186" s="41">
        <v>2</v>
      </c>
      <c r="L186" s="41" t="s">
        <v>27</v>
      </c>
      <c r="M186" s="6"/>
      <c r="N186" s="11">
        <f>$B186</f>
        <v>182</v>
      </c>
      <c r="O186" s="6"/>
      <c r="P186" s="6"/>
      <c r="Q186" s="11"/>
      <c r="R186" s="11"/>
      <c r="S186" s="11"/>
      <c r="U186" s="6"/>
      <c r="V186" s="6"/>
      <c r="W186" s="6"/>
      <c r="X186" s="6"/>
      <c r="Y186" s="6"/>
      <c r="Z186" s="6"/>
      <c r="AA186" s="6"/>
    </row>
    <row r="187" spans="1:27" ht="15" customHeight="1" x14ac:dyDescent="0.3">
      <c r="A187" s="41">
        <v>228</v>
      </c>
      <c r="B187" s="41">
        <v>183</v>
      </c>
      <c r="C187" s="41">
        <v>1</v>
      </c>
      <c r="D187" s="41">
        <v>121</v>
      </c>
      <c r="E187">
        <v>2273</v>
      </c>
      <c r="F187" s="54">
        <v>3.6562500000000005E-2</v>
      </c>
      <c r="G187" s="40" t="s">
        <v>495</v>
      </c>
      <c r="H187" s="40" t="s">
        <v>162</v>
      </c>
      <c r="I187" s="41" t="s">
        <v>560</v>
      </c>
      <c r="J187" s="41" t="s">
        <v>47</v>
      </c>
      <c r="K187" s="41">
        <v>2</v>
      </c>
      <c r="L187" s="41" t="s">
        <v>27</v>
      </c>
      <c r="M187" s="6"/>
      <c r="N187" s="11">
        <f>$B187</f>
        <v>183</v>
      </c>
      <c r="O187" s="11"/>
      <c r="P187" s="11"/>
      <c r="Q187" s="6"/>
      <c r="R187" s="11"/>
      <c r="S187" s="6"/>
      <c r="U187" s="6"/>
      <c r="V187" s="6">
        <f>$D187</f>
        <v>121</v>
      </c>
      <c r="W187" s="6"/>
      <c r="X187" s="6"/>
      <c r="Y187" s="6"/>
      <c r="Z187" s="6"/>
      <c r="AA187" s="6"/>
    </row>
    <row r="188" spans="1:27" ht="15" customHeight="1" x14ac:dyDescent="0.3">
      <c r="A188" s="41">
        <v>232</v>
      </c>
      <c r="B188" s="41">
        <v>184</v>
      </c>
      <c r="C188" s="41">
        <v>37</v>
      </c>
      <c r="D188" s="41">
        <v>122</v>
      </c>
      <c r="E188">
        <v>1143</v>
      </c>
      <c r="F188" s="54">
        <v>3.6759259259259262E-2</v>
      </c>
      <c r="G188" s="40" t="s">
        <v>434</v>
      </c>
      <c r="H188" s="40" t="s">
        <v>359</v>
      </c>
      <c r="I188" s="41" t="s">
        <v>421</v>
      </c>
      <c r="J188" s="41" t="s">
        <v>47</v>
      </c>
      <c r="K188" s="41">
        <v>2</v>
      </c>
      <c r="L188" s="41" t="s">
        <v>27</v>
      </c>
      <c r="M188" s="11"/>
      <c r="N188" s="11">
        <f>$B188</f>
        <v>184</v>
      </c>
      <c r="O188" s="6"/>
      <c r="P188" s="6"/>
      <c r="Q188" s="11"/>
      <c r="R188" s="6"/>
      <c r="S188" s="6"/>
      <c r="U188" s="6"/>
      <c r="V188" s="6">
        <f>$D188</f>
        <v>122</v>
      </c>
      <c r="W188" s="6"/>
      <c r="X188" s="6"/>
      <c r="Y188" s="6"/>
      <c r="Z188" s="6"/>
      <c r="AA188" s="6"/>
    </row>
    <row r="189" spans="1:27" ht="15" customHeight="1" x14ac:dyDescent="0.3">
      <c r="A189" s="41">
        <v>234</v>
      </c>
      <c r="B189" s="41">
        <v>185</v>
      </c>
      <c r="E189">
        <v>1372</v>
      </c>
      <c r="F189" s="54">
        <v>3.6840277777777777E-2</v>
      </c>
      <c r="G189" s="40" t="s">
        <v>180</v>
      </c>
      <c r="H189" s="40" t="s">
        <v>181</v>
      </c>
      <c r="I189" s="41" t="s">
        <v>62</v>
      </c>
      <c r="J189" s="41" t="s">
        <v>25</v>
      </c>
      <c r="K189" s="41">
        <v>2</v>
      </c>
      <c r="L189" s="41" t="s">
        <v>27</v>
      </c>
      <c r="M189" s="6"/>
      <c r="N189" s="11"/>
      <c r="O189" s="11">
        <f>$B189</f>
        <v>185</v>
      </c>
      <c r="P189" s="11"/>
      <c r="Q189" s="6"/>
      <c r="R189" s="6"/>
      <c r="S189" s="11"/>
      <c r="U189" s="6"/>
      <c r="V189" s="6"/>
      <c r="W189" s="6"/>
      <c r="X189" s="6"/>
      <c r="Y189" s="6"/>
      <c r="Z189" s="6"/>
      <c r="AA189" s="6"/>
    </row>
    <row r="190" spans="1:27" ht="15" customHeight="1" x14ac:dyDescent="0.3">
      <c r="A190" s="41">
        <v>235</v>
      </c>
      <c r="B190" s="41">
        <v>186</v>
      </c>
      <c r="C190" s="41">
        <v>38</v>
      </c>
      <c r="D190" s="41">
        <v>123</v>
      </c>
      <c r="E190">
        <v>1075</v>
      </c>
      <c r="F190" s="54">
        <v>3.6909722222222219E-2</v>
      </c>
      <c r="G190" s="40" t="s">
        <v>503</v>
      </c>
      <c r="H190" s="40" t="s">
        <v>401</v>
      </c>
      <c r="I190" s="41" t="s">
        <v>421</v>
      </c>
      <c r="J190" s="41" t="s">
        <v>47</v>
      </c>
      <c r="K190" s="41">
        <v>2</v>
      </c>
      <c r="L190" s="41" t="s">
        <v>27</v>
      </c>
      <c r="M190" s="6"/>
      <c r="N190" s="11">
        <f>$B190</f>
        <v>186</v>
      </c>
      <c r="O190" s="11"/>
      <c r="P190" s="11"/>
      <c r="Q190" s="6"/>
      <c r="R190" s="11"/>
      <c r="S190" s="6"/>
      <c r="U190" s="6"/>
      <c r="V190" s="6">
        <f>$D190</f>
        <v>123</v>
      </c>
      <c r="W190" s="6"/>
      <c r="X190" s="6"/>
      <c r="Y190" s="6"/>
      <c r="Z190" s="6"/>
      <c r="AA190" s="6"/>
    </row>
    <row r="191" spans="1:27" ht="15" customHeight="1" x14ac:dyDescent="0.3">
      <c r="A191" s="41">
        <v>236</v>
      </c>
      <c r="B191" s="41">
        <v>187</v>
      </c>
      <c r="D191" s="41"/>
      <c r="E191">
        <v>1335</v>
      </c>
      <c r="F191" s="54">
        <v>3.6909722222222219E-2</v>
      </c>
      <c r="G191" s="40" t="s">
        <v>100</v>
      </c>
      <c r="H191" s="40" t="s">
        <v>182</v>
      </c>
      <c r="I191" s="41" t="s">
        <v>62</v>
      </c>
      <c r="J191" s="41" t="s">
        <v>18</v>
      </c>
      <c r="K191" s="41">
        <v>2</v>
      </c>
      <c r="L191" s="41" t="s">
        <v>27</v>
      </c>
      <c r="M191" s="11">
        <f>$B191</f>
        <v>187</v>
      </c>
      <c r="N191" s="11"/>
      <c r="O191" s="11"/>
      <c r="P191" s="11"/>
      <c r="Q191" s="6"/>
      <c r="R191" s="6"/>
      <c r="S191" s="6"/>
      <c r="U191" s="6"/>
      <c r="V191" s="6"/>
      <c r="W191" s="6"/>
      <c r="X191" s="6"/>
      <c r="Y191" s="6"/>
      <c r="Z191" s="6"/>
      <c r="AA191" s="6"/>
    </row>
    <row r="192" spans="1:27" ht="15" customHeight="1" x14ac:dyDescent="0.3">
      <c r="A192" s="41">
        <v>238</v>
      </c>
      <c r="B192" s="41">
        <v>188</v>
      </c>
      <c r="C192" s="41">
        <v>66</v>
      </c>
      <c r="D192" s="41">
        <v>124</v>
      </c>
      <c r="E192">
        <v>1370</v>
      </c>
      <c r="F192" s="54">
        <v>3.7118055555555557E-2</v>
      </c>
      <c r="G192" s="40" t="s">
        <v>561</v>
      </c>
      <c r="H192" s="40" t="s">
        <v>562</v>
      </c>
      <c r="I192" s="41" t="s">
        <v>424</v>
      </c>
      <c r="J192" s="41" t="s">
        <v>18</v>
      </c>
      <c r="K192" s="41">
        <v>2</v>
      </c>
      <c r="L192" s="41" t="s">
        <v>27</v>
      </c>
      <c r="M192" s="11">
        <f>$B192</f>
        <v>188</v>
      </c>
      <c r="N192" s="11"/>
      <c r="O192" s="11"/>
      <c r="P192" s="11"/>
      <c r="Q192" s="6"/>
      <c r="R192" s="11"/>
      <c r="S192" s="6"/>
      <c r="U192" s="6">
        <f>$D192</f>
        <v>124</v>
      </c>
      <c r="V192" s="6"/>
      <c r="W192" s="6"/>
      <c r="X192" s="6"/>
      <c r="Y192" s="6"/>
      <c r="Z192" s="6"/>
      <c r="AA192" s="6"/>
    </row>
    <row r="193" spans="1:27" ht="15" customHeight="1" x14ac:dyDescent="0.3">
      <c r="A193" s="41">
        <v>239</v>
      </c>
      <c r="B193" s="41">
        <v>189</v>
      </c>
      <c r="C193" s="41">
        <v>67</v>
      </c>
      <c r="D193" s="41">
        <v>125</v>
      </c>
      <c r="E193">
        <v>1516</v>
      </c>
      <c r="F193" s="54">
        <v>3.7118055555555557E-2</v>
      </c>
      <c r="G193" s="40" t="s">
        <v>97</v>
      </c>
      <c r="H193" s="40" t="s">
        <v>563</v>
      </c>
      <c r="I193" s="41" t="s">
        <v>424</v>
      </c>
      <c r="J193" s="41" t="s">
        <v>20</v>
      </c>
      <c r="K193" s="41">
        <v>2</v>
      </c>
      <c r="L193" s="41" t="s">
        <v>27</v>
      </c>
      <c r="M193" s="6"/>
      <c r="N193" s="11"/>
      <c r="O193" s="6"/>
      <c r="P193" s="11"/>
      <c r="Q193" s="11">
        <f>$B193</f>
        <v>189</v>
      </c>
      <c r="R193" s="11"/>
      <c r="S193" s="11"/>
      <c r="U193" s="6"/>
      <c r="V193" s="6"/>
      <c r="W193" s="6"/>
      <c r="X193" s="6"/>
      <c r="Y193" s="6">
        <f>$D193</f>
        <v>125</v>
      </c>
      <c r="Z193" s="6"/>
      <c r="AA193" s="6"/>
    </row>
    <row r="194" spans="1:27" ht="15" customHeight="1" x14ac:dyDescent="0.3">
      <c r="A194" s="41">
        <v>240</v>
      </c>
      <c r="B194" s="41">
        <v>190</v>
      </c>
      <c r="C194" s="41">
        <v>39</v>
      </c>
      <c r="D194" s="41">
        <v>126</v>
      </c>
      <c r="E194">
        <v>1531</v>
      </c>
      <c r="F194" s="54">
        <v>3.712962962962963E-2</v>
      </c>
      <c r="G194" s="40" t="s">
        <v>63</v>
      </c>
      <c r="H194" s="40" t="s">
        <v>457</v>
      </c>
      <c r="I194" s="41" t="s">
        <v>421</v>
      </c>
      <c r="J194" s="41" t="s">
        <v>20</v>
      </c>
      <c r="K194" s="41">
        <v>2</v>
      </c>
      <c r="L194" s="41" t="s">
        <v>27</v>
      </c>
      <c r="M194" s="6"/>
      <c r="N194" s="11"/>
      <c r="O194" s="11"/>
      <c r="P194" s="6"/>
      <c r="Q194" s="11">
        <f>$B194</f>
        <v>190</v>
      </c>
      <c r="R194" s="11"/>
      <c r="S194" s="6"/>
      <c r="U194" s="6"/>
      <c r="V194" s="6"/>
      <c r="W194" s="6"/>
      <c r="X194" s="6"/>
      <c r="Y194" s="6">
        <f>$D194</f>
        <v>126</v>
      </c>
      <c r="Z194" s="6"/>
      <c r="AA194" s="6"/>
    </row>
    <row r="195" spans="1:27" ht="15" customHeight="1" x14ac:dyDescent="0.3">
      <c r="A195" s="41">
        <v>241</v>
      </c>
      <c r="B195" s="41">
        <v>191</v>
      </c>
      <c r="C195" s="41">
        <v>40</v>
      </c>
      <c r="D195" s="41">
        <v>127</v>
      </c>
      <c r="E195">
        <v>1296</v>
      </c>
      <c r="F195" s="54">
        <v>3.7141203703703704E-2</v>
      </c>
      <c r="G195" s="40" t="s">
        <v>431</v>
      </c>
      <c r="H195" s="40" t="s">
        <v>100</v>
      </c>
      <c r="I195" s="41" t="s">
        <v>421</v>
      </c>
      <c r="J195" s="41" t="s">
        <v>18</v>
      </c>
      <c r="K195" s="41">
        <v>2</v>
      </c>
      <c r="L195" s="41" t="s">
        <v>27</v>
      </c>
      <c r="M195" s="11">
        <f>$B195</f>
        <v>191</v>
      </c>
      <c r="N195" s="11"/>
      <c r="O195" s="11"/>
      <c r="P195" s="11"/>
      <c r="Q195" s="6"/>
      <c r="R195" s="11"/>
      <c r="S195" s="6"/>
      <c r="U195" s="6">
        <f>$D195</f>
        <v>127</v>
      </c>
      <c r="V195" s="6"/>
      <c r="W195" s="6"/>
      <c r="X195" s="6"/>
      <c r="Y195" s="6"/>
      <c r="Z195" s="6"/>
      <c r="AA195" s="6"/>
    </row>
    <row r="196" spans="1:27" ht="15" customHeight="1" x14ac:dyDescent="0.3">
      <c r="A196" s="41">
        <v>244</v>
      </c>
      <c r="B196" s="41">
        <v>192</v>
      </c>
      <c r="C196" s="41">
        <v>2</v>
      </c>
      <c r="D196" s="41">
        <v>128</v>
      </c>
      <c r="E196">
        <v>1403</v>
      </c>
      <c r="F196" s="54">
        <v>3.7187500000000005E-2</v>
      </c>
      <c r="G196" s="40" t="s">
        <v>564</v>
      </c>
      <c r="H196" s="40" t="s">
        <v>565</v>
      </c>
      <c r="I196" s="41" t="s">
        <v>560</v>
      </c>
      <c r="J196" s="41" t="s">
        <v>25</v>
      </c>
      <c r="K196" s="41">
        <v>2</v>
      </c>
      <c r="L196" s="41" t="s">
        <v>27</v>
      </c>
      <c r="M196" s="11"/>
      <c r="N196" s="11"/>
      <c r="O196" s="11">
        <f>$B196</f>
        <v>192</v>
      </c>
      <c r="P196" s="11"/>
      <c r="Q196" s="6"/>
      <c r="R196" s="11"/>
      <c r="S196" s="6"/>
      <c r="U196" s="6"/>
      <c r="V196" s="6"/>
      <c r="W196" s="6">
        <f>$D196</f>
        <v>128</v>
      </c>
      <c r="X196" s="6"/>
      <c r="Y196" s="6"/>
      <c r="Z196" s="6"/>
      <c r="AA196" s="6"/>
    </row>
    <row r="197" spans="1:27" ht="15" customHeight="1" x14ac:dyDescent="0.3">
      <c r="A197" s="41">
        <v>245</v>
      </c>
      <c r="B197" s="41">
        <v>193</v>
      </c>
      <c r="C197" s="41">
        <v>41</v>
      </c>
      <c r="D197" s="41">
        <v>129</v>
      </c>
      <c r="E197">
        <v>1223</v>
      </c>
      <c r="F197" s="54">
        <v>3.7199074074074072E-2</v>
      </c>
      <c r="G197" s="40" t="s">
        <v>510</v>
      </c>
      <c r="H197" s="40" t="s">
        <v>566</v>
      </c>
      <c r="I197" s="41" t="s">
        <v>421</v>
      </c>
      <c r="J197" s="41" t="s">
        <v>24</v>
      </c>
      <c r="K197" s="41">
        <v>2</v>
      </c>
      <c r="L197" s="41" t="s">
        <v>27</v>
      </c>
      <c r="M197" s="6"/>
      <c r="N197" s="11"/>
      <c r="O197" s="11"/>
      <c r="P197" s="11">
        <f>$B197</f>
        <v>193</v>
      </c>
      <c r="Q197" s="11"/>
      <c r="R197" s="11"/>
      <c r="S197" s="6"/>
      <c r="U197" s="6"/>
      <c r="V197" s="6"/>
      <c r="W197" s="6"/>
      <c r="X197" s="6">
        <f>$D197</f>
        <v>129</v>
      </c>
      <c r="Y197" s="6"/>
      <c r="Z197" s="6"/>
      <c r="AA197" s="6"/>
    </row>
    <row r="198" spans="1:27" ht="15" customHeight="1" x14ac:dyDescent="0.3">
      <c r="A198" s="41">
        <v>246</v>
      </c>
      <c r="B198" s="41">
        <v>194</v>
      </c>
      <c r="D198" s="41"/>
      <c r="E198">
        <v>2281</v>
      </c>
      <c r="F198" s="54">
        <v>3.7199074074074072E-2</v>
      </c>
      <c r="G198" s="40" t="s">
        <v>184</v>
      </c>
      <c r="H198" s="40" t="s">
        <v>185</v>
      </c>
      <c r="I198" s="41" t="s">
        <v>62</v>
      </c>
      <c r="J198" s="41" t="s">
        <v>47</v>
      </c>
      <c r="K198" s="41">
        <v>2</v>
      </c>
      <c r="L198" s="41" t="s">
        <v>27</v>
      </c>
      <c r="M198" s="6"/>
      <c r="N198" s="11">
        <f>$B198</f>
        <v>194</v>
      </c>
      <c r="O198" s="6"/>
      <c r="P198" s="11"/>
      <c r="Q198" s="6"/>
      <c r="R198" s="11"/>
      <c r="S198" s="6"/>
      <c r="U198" s="6"/>
      <c r="V198" s="6"/>
      <c r="W198" s="6"/>
      <c r="X198" s="6"/>
      <c r="Y198" s="6"/>
      <c r="Z198" s="6"/>
      <c r="AA198" s="6"/>
    </row>
    <row r="199" spans="1:27" ht="15" customHeight="1" x14ac:dyDescent="0.3">
      <c r="A199" s="41">
        <v>247</v>
      </c>
      <c r="B199" s="41">
        <v>195</v>
      </c>
      <c r="C199" s="41">
        <v>68</v>
      </c>
      <c r="D199" s="41">
        <v>130</v>
      </c>
      <c r="E199">
        <v>1168</v>
      </c>
      <c r="F199" s="54">
        <v>3.7222222222222226E-2</v>
      </c>
      <c r="G199" s="40" t="s">
        <v>567</v>
      </c>
      <c r="H199" s="40" t="s">
        <v>266</v>
      </c>
      <c r="I199" s="41" t="s">
        <v>424</v>
      </c>
      <c r="J199" s="41" t="s">
        <v>24</v>
      </c>
      <c r="K199" s="41">
        <v>2</v>
      </c>
      <c r="L199" s="41" t="s">
        <v>27</v>
      </c>
      <c r="M199" s="11"/>
      <c r="N199" s="6"/>
      <c r="O199" s="11"/>
      <c r="P199" s="11">
        <f>$B199</f>
        <v>195</v>
      </c>
      <c r="Q199" s="6"/>
      <c r="R199" s="11"/>
      <c r="S199" s="6"/>
      <c r="U199" s="6"/>
      <c r="V199" s="6"/>
      <c r="W199" s="6"/>
      <c r="X199" s="6">
        <f>$D199</f>
        <v>130</v>
      </c>
      <c r="Y199" s="6"/>
      <c r="Z199" s="6"/>
      <c r="AA199" s="6"/>
    </row>
    <row r="200" spans="1:27" ht="15" customHeight="1" x14ac:dyDescent="0.3">
      <c r="A200" s="41">
        <v>248</v>
      </c>
      <c r="B200" s="41">
        <v>196</v>
      </c>
      <c r="C200" s="41">
        <v>20</v>
      </c>
      <c r="D200" s="41">
        <v>131</v>
      </c>
      <c r="E200">
        <v>1511</v>
      </c>
      <c r="F200" s="54">
        <v>3.726851851851852E-2</v>
      </c>
      <c r="G200" s="40" t="s">
        <v>568</v>
      </c>
      <c r="H200" s="40" t="s">
        <v>569</v>
      </c>
      <c r="I200" s="41" t="s">
        <v>445</v>
      </c>
      <c r="J200" s="41" t="s">
        <v>20</v>
      </c>
      <c r="K200" s="41">
        <v>2</v>
      </c>
      <c r="L200" s="41" t="s">
        <v>27</v>
      </c>
      <c r="M200" s="11"/>
      <c r="N200" s="6"/>
      <c r="O200" s="11"/>
      <c r="P200" s="6"/>
      <c r="Q200" s="11">
        <f>$B200</f>
        <v>196</v>
      </c>
      <c r="R200" s="6"/>
      <c r="S200" s="6"/>
      <c r="U200" s="6"/>
      <c r="V200" s="6"/>
      <c r="W200" s="6"/>
      <c r="X200" s="6"/>
      <c r="Y200" s="6">
        <f>$D200</f>
        <v>131</v>
      </c>
      <c r="Z200" s="6"/>
      <c r="AA200" s="6"/>
    </row>
    <row r="201" spans="1:27" ht="15" customHeight="1" x14ac:dyDescent="0.3">
      <c r="A201" s="41">
        <v>250</v>
      </c>
      <c r="B201" s="41">
        <v>197</v>
      </c>
      <c r="C201" s="41">
        <v>69</v>
      </c>
      <c r="D201" s="41">
        <v>132</v>
      </c>
      <c r="E201">
        <v>1500</v>
      </c>
      <c r="F201" s="54">
        <v>3.740740740740741E-2</v>
      </c>
      <c r="G201" s="40" t="s">
        <v>538</v>
      </c>
      <c r="H201" s="40" t="s">
        <v>570</v>
      </c>
      <c r="I201" s="41" t="s">
        <v>424</v>
      </c>
      <c r="J201" s="41" t="s">
        <v>20</v>
      </c>
      <c r="K201" s="41">
        <v>2</v>
      </c>
      <c r="L201" s="41" t="s">
        <v>27</v>
      </c>
      <c r="M201" s="6"/>
      <c r="N201" s="6"/>
      <c r="O201" s="11"/>
      <c r="P201" s="11"/>
      <c r="Q201" s="11">
        <f>$B201</f>
        <v>197</v>
      </c>
      <c r="R201" s="11"/>
      <c r="S201" s="6"/>
      <c r="U201" s="6"/>
      <c r="V201" s="6"/>
      <c r="W201" s="6"/>
      <c r="X201" s="6"/>
      <c r="Y201" s="6">
        <f>$D201</f>
        <v>132</v>
      </c>
      <c r="Z201" s="6"/>
      <c r="AA201" s="6"/>
    </row>
    <row r="202" spans="1:27" ht="15" customHeight="1" x14ac:dyDescent="0.3">
      <c r="A202" s="41">
        <v>257</v>
      </c>
      <c r="B202" s="41">
        <v>198</v>
      </c>
      <c r="E202">
        <v>1495</v>
      </c>
      <c r="F202" s="54">
        <v>3.7604166666666668E-2</v>
      </c>
      <c r="G202" s="40" t="s">
        <v>190</v>
      </c>
      <c r="H202" s="40" t="s">
        <v>191</v>
      </c>
      <c r="I202" s="41" t="s">
        <v>62</v>
      </c>
      <c r="J202" s="41" t="s">
        <v>20</v>
      </c>
      <c r="K202" s="41">
        <v>2</v>
      </c>
      <c r="L202" s="41" t="s">
        <v>27</v>
      </c>
      <c r="M202" s="6"/>
      <c r="N202" s="11"/>
      <c r="O202" s="11"/>
      <c r="P202" s="11"/>
      <c r="Q202" s="11">
        <f>$B202</f>
        <v>198</v>
      </c>
      <c r="R202" s="11"/>
      <c r="S202" s="6"/>
      <c r="U202" s="6"/>
      <c r="V202" s="6"/>
      <c r="W202" s="6"/>
      <c r="X202" s="6"/>
      <c r="Y202" s="6"/>
      <c r="Z202" s="6"/>
      <c r="AA202" s="6"/>
    </row>
    <row r="203" spans="1:27" ht="15" customHeight="1" x14ac:dyDescent="0.3">
      <c r="A203" s="41">
        <v>260</v>
      </c>
      <c r="B203" s="41">
        <v>199</v>
      </c>
      <c r="C203" s="41">
        <v>42</v>
      </c>
      <c r="D203" s="41">
        <v>133</v>
      </c>
      <c r="E203">
        <v>1074</v>
      </c>
      <c r="F203" s="54">
        <v>3.7777777777777778E-2</v>
      </c>
      <c r="G203" s="40" t="s">
        <v>571</v>
      </c>
      <c r="H203" s="40" t="s">
        <v>134</v>
      </c>
      <c r="I203" s="41" t="s">
        <v>421</v>
      </c>
      <c r="J203" s="41" t="s">
        <v>47</v>
      </c>
      <c r="K203" s="41">
        <v>2</v>
      </c>
      <c r="L203" s="41" t="s">
        <v>27</v>
      </c>
      <c r="M203" s="11"/>
      <c r="N203" s="11">
        <f>$B203</f>
        <v>199</v>
      </c>
      <c r="O203" s="11"/>
      <c r="P203" s="11"/>
      <c r="Q203" s="6"/>
      <c r="R203" s="11"/>
      <c r="S203" s="6"/>
      <c r="U203" s="6"/>
      <c r="V203" s="6">
        <f>$D203</f>
        <v>133</v>
      </c>
      <c r="W203" s="6"/>
      <c r="X203" s="6"/>
      <c r="Y203" s="6"/>
      <c r="Z203" s="6"/>
      <c r="AA203" s="6"/>
    </row>
    <row r="204" spans="1:27" ht="15" customHeight="1" x14ac:dyDescent="0.3">
      <c r="A204" s="41">
        <v>261</v>
      </c>
      <c r="B204" s="41">
        <v>200</v>
      </c>
      <c r="D204" s="41"/>
      <c r="E204">
        <v>1515</v>
      </c>
      <c r="F204" s="54">
        <v>3.7835648148148146E-2</v>
      </c>
      <c r="G204" s="40" t="s">
        <v>193</v>
      </c>
      <c r="H204" s="40" t="s">
        <v>194</v>
      </c>
      <c r="I204" s="41" t="s">
        <v>62</v>
      </c>
      <c r="J204" s="41" t="s">
        <v>20</v>
      </c>
      <c r="K204" s="41">
        <v>2</v>
      </c>
      <c r="L204" s="41" t="s">
        <v>27</v>
      </c>
      <c r="M204" s="6"/>
      <c r="N204" s="6"/>
      <c r="O204" s="6"/>
      <c r="P204" s="6"/>
      <c r="Q204" s="11">
        <f>$B204</f>
        <v>200</v>
      </c>
      <c r="R204" s="6"/>
      <c r="S204" s="6"/>
      <c r="U204" s="6"/>
      <c r="V204" s="6"/>
      <c r="W204" s="6"/>
      <c r="X204" s="6"/>
      <c r="Y204" s="6"/>
      <c r="Z204" s="6"/>
      <c r="AA204" s="6"/>
    </row>
    <row r="205" spans="1:27" ht="15" customHeight="1" x14ac:dyDescent="0.3">
      <c r="A205" s="41">
        <v>262</v>
      </c>
      <c r="B205" s="41">
        <v>201</v>
      </c>
      <c r="C205" s="41">
        <v>70</v>
      </c>
      <c r="D205" s="41">
        <v>134</v>
      </c>
      <c r="E205">
        <v>1418</v>
      </c>
      <c r="F205" s="54">
        <v>3.7858796296296293E-2</v>
      </c>
      <c r="G205" s="56" t="s">
        <v>617</v>
      </c>
      <c r="H205" s="56" t="s">
        <v>563</v>
      </c>
      <c r="I205" s="57" t="s">
        <v>424</v>
      </c>
      <c r="J205" s="57" t="s">
        <v>25</v>
      </c>
      <c r="K205" s="57">
        <v>2</v>
      </c>
      <c r="L205" s="57" t="s">
        <v>27</v>
      </c>
      <c r="M205" s="6"/>
      <c r="N205" s="11"/>
      <c r="O205" s="11">
        <f>$B205</f>
        <v>201</v>
      </c>
      <c r="P205" s="6"/>
      <c r="Q205" s="11"/>
      <c r="R205" s="6"/>
      <c r="S205" s="6"/>
      <c r="U205" s="6"/>
      <c r="V205" s="6"/>
      <c r="W205" s="6">
        <f>$D205</f>
        <v>134</v>
      </c>
      <c r="X205" s="6"/>
      <c r="Y205" s="6"/>
      <c r="Z205" s="6"/>
      <c r="AA205" s="6"/>
    </row>
    <row r="206" spans="1:27" ht="15" customHeight="1" x14ac:dyDescent="0.3">
      <c r="A206" s="41">
        <v>269</v>
      </c>
      <c r="B206" s="41">
        <v>202</v>
      </c>
      <c r="C206" s="41">
        <v>43</v>
      </c>
      <c r="D206" s="41">
        <v>135</v>
      </c>
      <c r="E206">
        <v>1407</v>
      </c>
      <c r="F206" s="54">
        <v>3.8252314814814815E-2</v>
      </c>
      <c r="G206" s="40" t="s">
        <v>505</v>
      </c>
      <c r="H206" s="40" t="s">
        <v>232</v>
      </c>
      <c r="I206" s="41" t="s">
        <v>421</v>
      </c>
      <c r="J206" s="41" t="s">
        <v>25</v>
      </c>
      <c r="K206" s="41">
        <v>2</v>
      </c>
      <c r="L206" s="41" t="s">
        <v>27</v>
      </c>
      <c r="M206" s="6"/>
      <c r="N206" s="11"/>
      <c r="O206" s="11">
        <f>$B206</f>
        <v>202</v>
      </c>
      <c r="P206" s="11"/>
      <c r="Q206" s="11"/>
      <c r="R206" s="6"/>
      <c r="S206" s="6"/>
      <c r="U206" s="6"/>
      <c r="V206" s="6"/>
      <c r="W206" s="6">
        <f>$D206</f>
        <v>135</v>
      </c>
      <c r="X206" s="6"/>
      <c r="Y206" s="6"/>
      <c r="Z206" s="6"/>
      <c r="AA206" s="6"/>
    </row>
    <row r="207" spans="1:27" ht="15" customHeight="1" x14ac:dyDescent="0.3">
      <c r="A207" s="41">
        <v>270</v>
      </c>
      <c r="B207" s="41">
        <v>203</v>
      </c>
      <c r="C207" s="41">
        <v>44</v>
      </c>
      <c r="D207" s="41">
        <v>136</v>
      </c>
      <c r="E207">
        <v>2050</v>
      </c>
      <c r="F207" s="54">
        <v>3.8321759259259264E-2</v>
      </c>
      <c r="G207" s="40" t="s">
        <v>118</v>
      </c>
      <c r="H207" s="40" t="s">
        <v>572</v>
      </c>
      <c r="I207" s="41" t="s">
        <v>421</v>
      </c>
      <c r="J207" s="41" t="s">
        <v>20</v>
      </c>
      <c r="K207" s="41">
        <v>2</v>
      </c>
      <c r="L207" s="41" t="s">
        <v>27</v>
      </c>
      <c r="M207" s="6"/>
      <c r="N207" s="11"/>
      <c r="O207" s="6"/>
      <c r="P207" s="11"/>
      <c r="Q207" s="11">
        <f>$B207</f>
        <v>203</v>
      </c>
      <c r="R207" s="11"/>
      <c r="S207" s="6"/>
      <c r="U207" s="6"/>
      <c r="V207" s="6"/>
      <c r="W207" s="6"/>
      <c r="X207" s="6"/>
      <c r="Y207" s="6">
        <f>$D207</f>
        <v>136</v>
      </c>
      <c r="Z207" s="6"/>
      <c r="AA207" s="6"/>
    </row>
    <row r="208" spans="1:27" ht="15" customHeight="1" x14ac:dyDescent="0.3">
      <c r="A208" s="41">
        <v>271</v>
      </c>
      <c r="B208" s="41">
        <v>204</v>
      </c>
      <c r="D208" s="41"/>
      <c r="E208">
        <v>1113</v>
      </c>
      <c r="F208" s="54">
        <v>3.8356481481481484E-2</v>
      </c>
      <c r="G208" s="40" t="s">
        <v>201</v>
      </c>
      <c r="H208" s="40" t="s">
        <v>202</v>
      </c>
      <c r="I208" s="41" t="s">
        <v>62</v>
      </c>
      <c r="J208" s="41" t="s">
        <v>47</v>
      </c>
      <c r="K208" s="41">
        <v>2</v>
      </c>
      <c r="L208" s="41" t="s">
        <v>27</v>
      </c>
      <c r="M208" s="6"/>
      <c r="N208" s="11">
        <f>$B208</f>
        <v>204</v>
      </c>
      <c r="O208" s="11"/>
      <c r="P208" s="6"/>
      <c r="Q208" s="11"/>
      <c r="R208" s="6"/>
      <c r="S208" s="11"/>
      <c r="U208" s="6"/>
      <c r="V208" s="6"/>
      <c r="W208" s="6"/>
      <c r="X208" s="6"/>
      <c r="Y208" s="6"/>
      <c r="Z208" s="6"/>
      <c r="AA208" s="6"/>
    </row>
    <row r="209" spans="1:27" ht="15" customHeight="1" x14ac:dyDescent="0.3">
      <c r="A209" s="41">
        <v>279</v>
      </c>
      <c r="B209" s="41">
        <v>205</v>
      </c>
      <c r="C209" s="41">
        <v>21</v>
      </c>
      <c r="D209" s="41">
        <v>137</v>
      </c>
      <c r="E209">
        <v>1205</v>
      </c>
      <c r="F209" s="54">
        <v>3.8692129629629632E-2</v>
      </c>
      <c r="G209" s="40" t="s">
        <v>71</v>
      </c>
      <c r="H209" s="40" t="s">
        <v>573</v>
      </c>
      <c r="I209" s="41" t="s">
        <v>445</v>
      </c>
      <c r="J209" s="41" t="s">
        <v>24</v>
      </c>
      <c r="K209" s="41">
        <v>2</v>
      </c>
      <c r="L209" s="41" t="s">
        <v>27</v>
      </c>
      <c r="M209" s="11"/>
      <c r="N209" s="6"/>
      <c r="O209" s="6"/>
      <c r="P209" s="11">
        <f>$B209</f>
        <v>205</v>
      </c>
      <c r="Q209" s="11"/>
      <c r="R209" s="6"/>
      <c r="S209" s="11"/>
      <c r="U209" s="6"/>
      <c r="V209" s="6"/>
      <c r="W209" s="6"/>
      <c r="X209" s="6">
        <f>$D209</f>
        <v>137</v>
      </c>
      <c r="Y209" s="6"/>
      <c r="Z209" s="6"/>
      <c r="AA209" s="6"/>
    </row>
    <row r="210" spans="1:27" ht="15" customHeight="1" x14ac:dyDescent="0.3">
      <c r="A210" s="41">
        <v>281</v>
      </c>
      <c r="B210" s="41">
        <v>206</v>
      </c>
      <c r="D210" s="41"/>
      <c r="E210">
        <v>2283</v>
      </c>
      <c r="F210" s="54">
        <v>3.8969907407407404E-2</v>
      </c>
      <c r="G210" s="40" t="s">
        <v>209</v>
      </c>
      <c r="H210" s="40" t="s">
        <v>210</v>
      </c>
      <c r="I210" s="41" t="s">
        <v>62</v>
      </c>
      <c r="J210" s="41" t="s">
        <v>47</v>
      </c>
      <c r="K210" s="41">
        <v>2</v>
      </c>
      <c r="L210" s="41" t="s">
        <v>27</v>
      </c>
      <c r="M210" s="6"/>
      <c r="N210" s="11">
        <f>$B210</f>
        <v>206</v>
      </c>
      <c r="O210" s="11"/>
      <c r="P210" s="11"/>
      <c r="Q210" s="11"/>
      <c r="R210" s="11"/>
      <c r="S210" s="6"/>
      <c r="U210" s="6"/>
      <c r="V210" s="6"/>
      <c r="W210" s="6"/>
      <c r="X210" s="6"/>
      <c r="Y210" s="6"/>
      <c r="Z210" s="6"/>
      <c r="AA210" s="6"/>
    </row>
    <row r="211" spans="1:27" ht="15" customHeight="1" x14ac:dyDescent="0.3">
      <c r="A211" s="41">
        <v>282</v>
      </c>
      <c r="B211" s="41">
        <v>207</v>
      </c>
      <c r="D211" s="41"/>
      <c r="E211">
        <v>1330</v>
      </c>
      <c r="F211" s="54">
        <v>3.8981481481481485E-2</v>
      </c>
      <c r="G211" s="40" t="s">
        <v>211</v>
      </c>
      <c r="H211" s="40" t="s">
        <v>212</v>
      </c>
      <c r="I211" s="41" t="s">
        <v>62</v>
      </c>
      <c r="J211" s="41" t="s">
        <v>18</v>
      </c>
      <c r="K211" s="41">
        <v>2</v>
      </c>
      <c r="L211" s="41" t="s">
        <v>27</v>
      </c>
      <c r="M211" s="11">
        <f>$B211</f>
        <v>207</v>
      </c>
      <c r="N211" s="11"/>
      <c r="O211" s="11"/>
      <c r="P211" s="6"/>
      <c r="Q211" s="11"/>
      <c r="R211" s="11"/>
      <c r="S211" s="11"/>
      <c r="U211" s="6"/>
      <c r="V211" s="6"/>
      <c r="W211" s="6"/>
      <c r="X211" s="6"/>
      <c r="Y211" s="6"/>
      <c r="Z211" s="6"/>
      <c r="AA211" s="6"/>
    </row>
    <row r="212" spans="1:27" ht="15" customHeight="1" x14ac:dyDescent="0.3">
      <c r="A212" s="41">
        <v>283</v>
      </c>
      <c r="B212" s="41">
        <v>208</v>
      </c>
      <c r="C212" s="41">
        <v>3</v>
      </c>
      <c r="D212" s="41">
        <v>138</v>
      </c>
      <c r="E212">
        <v>1150</v>
      </c>
      <c r="F212" s="54">
        <v>3.9097222222222221E-2</v>
      </c>
      <c r="G212" s="40" t="s">
        <v>538</v>
      </c>
      <c r="H212" s="40" t="s">
        <v>405</v>
      </c>
      <c r="I212" s="41" t="s">
        <v>560</v>
      </c>
      <c r="J212" s="41" t="s">
        <v>47</v>
      </c>
      <c r="K212" s="41">
        <v>2</v>
      </c>
      <c r="L212" s="41" t="s">
        <v>27</v>
      </c>
      <c r="M212" s="6"/>
      <c r="N212" s="11">
        <f>$B212</f>
        <v>208</v>
      </c>
      <c r="O212" s="11"/>
      <c r="P212" s="11"/>
      <c r="Q212" s="11"/>
      <c r="R212" s="6"/>
      <c r="S212" s="6"/>
      <c r="U212" s="6"/>
      <c r="V212" s="6">
        <f>$D212</f>
        <v>138</v>
      </c>
      <c r="W212" s="6"/>
      <c r="X212" s="6"/>
      <c r="Y212" s="6"/>
      <c r="Z212" s="6"/>
      <c r="AA212" s="6"/>
    </row>
    <row r="213" spans="1:27" ht="15" customHeight="1" x14ac:dyDescent="0.3">
      <c r="A213" s="41">
        <v>284</v>
      </c>
      <c r="B213" s="41">
        <v>209</v>
      </c>
      <c r="C213" s="41">
        <v>45</v>
      </c>
      <c r="D213" s="41">
        <v>139</v>
      </c>
      <c r="E213">
        <v>1485</v>
      </c>
      <c r="F213" s="54">
        <v>3.9131944444444448E-2</v>
      </c>
      <c r="G213" s="40" t="s">
        <v>568</v>
      </c>
      <c r="H213" s="40" t="s">
        <v>239</v>
      </c>
      <c r="I213" s="41" t="s">
        <v>421</v>
      </c>
      <c r="J213" s="41" t="s">
        <v>20</v>
      </c>
      <c r="K213" s="41">
        <v>2</v>
      </c>
      <c r="L213" s="41" t="s">
        <v>27</v>
      </c>
      <c r="M213" s="6"/>
      <c r="N213" s="11"/>
      <c r="O213" s="11"/>
      <c r="P213" s="11"/>
      <c r="Q213" s="11">
        <f>$B213</f>
        <v>209</v>
      </c>
      <c r="R213" s="11"/>
      <c r="S213" s="6"/>
      <c r="U213" s="6"/>
      <c r="V213" s="6"/>
      <c r="W213" s="6"/>
      <c r="X213" s="6"/>
      <c r="Y213" s="6">
        <f>$D213</f>
        <v>139</v>
      </c>
      <c r="Z213" s="6"/>
      <c r="AA213" s="6"/>
    </row>
    <row r="214" spans="1:27" ht="15" customHeight="1" x14ac:dyDescent="0.3">
      <c r="A214" s="41">
        <v>285</v>
      </c>
      <c r="B214" s="41">
        <v>210</v>
      </c>
      <c r="C214" s="41">
        <v>46</v>
      </c>
      <c r="D214" s="41">
        <v>140</v>
      </c>
      <c r="E214">
        <v>1098</v>
      </c>
      <c r="F214" s="54">
        <v>3.9155092592592596E-2</v>
      </c>
      <c r="G214" s="40" t="s">
        <v>71</v>
      </c>
      <c r="H214" s="40" t="s">
        <v>574</v>
      </c>
      <c r="I214" s="41" t="s">
        <v>421</v>
      </c>
      <c r="J214" s="41" t="s">
        <v>47</v>
      </c>
      <c r="K214" s="41">
        <v>2</v>
      </c>
      <c r="L214" s="41" t="s">
        <v>27</v>
      </c>
      <c r="M214" s="6"/>
      <c r="N214" s="11">
        <f>$B214</f>
        <v>210</v>
      </c>
      <c r="O214" s="11"/>
      <c r="P214" s="11"/>
      <c r="Q214" s="11"/>
      <c r="R214" s="11"/>
      <c r="S214" s="6"/>
      <c r="U214" s="6"/>
      <c r="V214" s="6">
        <f>$D214</f>
        <v>140</v>
      </c>
      <c r="W214" s="6"/>
      <c r="X214" s="6"/>
      <c r="Y214" s="6"/>
      <c r="Z214" s="6"/>
      <c r="AA214" s="6"/>
    </row>
    <row r="215" spans="1:27" ht="15" customHeight="1" x14ac:dyDescent="0.3">
      <c r="A215" s="41">
        <v>291</v>
      </c>
      <c r="B215" s="41">
        <v>211</v>
      </c>
      <c r="C215" s="41">
        <v>71</v>
      </c>
      <c r="D215" s="41">
        <v>141</v>
      </c>
      <c r="E215">
        <v>1417</v>
      </c>
      <c r="F215" s="54">
        <v>3.9432870370370368E-2</v>
      </c>
      <c r="G215" s="56" t="s">
        <v>515</v>
      </c>
      <c r="H215" s="56" t="s">
        <v>618</v>
      </c>
      <c r="I215" s="57" t="s">
        <v>424</v>
      </c>
      <c r="J215" s="57" t="s">
        <v>25</v>
      </c>
      <c r="K215" s="57">
        <v>2</v>
      </c>
      <c r="L215" s="57" t="s">
        <v>27</v>
      </c>
      <c r="M215" s="6"/>
      <c r="N215" s="11"/>
      <c r="O215" s="11">
        <f>$B215</f>
        <v>211</v>
      </c>
      <c r="P215" s="6"/>
      <c r="Q215" s="11"/>
      <c r="R215" s="6"/>
      <c r="S215" s="6"/>
      <c r="U215" s="6"/>
      <c r="V215" s="6"/>
      <c r="W215" s="6">
        <f>$D215</f>
        <v>141</v>
      </c>
      <c r="X215" s="6"/>
      <c r="Y215" s="6"/>
      <c r="Z215" s="6"/>
      <c r="AA215" s="6"/>
    </row>
    <row r="216" spans="1:27" ht="15" customHeight="1" x14ac:dyDescent="0.3">
      <c r="A216" s="41">
        <v>292</v>
      </c>
      <c r="B216" s="41">
        <v>212</v>
      </c>
      <c r="C216" s="41">
        <v>47</v>
      </c>
      <c r="D216" s="41">
        <v>142</v>
      </c>
      <c r="E216">
        <v>1520</v>
      </c>
      <c r="F216" s="54">
        <v>3.9606481481481486E-2</v>
      </c>
      <c r="G216" s="40" t="s">
        <v>575</v>
      </c>
      <c r="H216" s="40" t="s">
        <v>399</v>
      </c>
      <c r="I216" s="41" t="s">
        <v>421</v>
      </c>
      <c r="J216" s="41" t="s">
        <v>20</v>
      </c>
      <c r="K216" s="41">
        <v>2</v>
      </c>
      <c r="L216" s="41" t="s">
        <v>27</v>
      </c>
      <c r="M216" s="11"/>
      <c r="N216" s="6"/>
      <c r="O216" s="6"/>
      <c r="P216" s="6"/>
      <c r="Q216" s="11">
        <f>$B216</f>
        <v>212</v>
      </c>
      <c r="R216" s="6"/>
      <c r="S216" s="6"/>
      <c r="U216" s="6"/>
      <c r="V216" s="6"/>
      <c r="W216" s="6"/>
      <c r="X216" s="6"/>
      <c r="Y216" s="6">
        <f>$D216</f>
        <v>142</v>
      </c>
      <c r="Z216" s="6"/>
      <c r="AA216" s="6"/>
    </row>
    <row r="217" spans="1:27" ht="15" customHeight="1" x14ac:dyDescent="0.3">
      <c r="A217" s="41">
        <v>293</v>
      </c>
      <c r="B217" s="41">
        <v>213</v>
      </c>
      <c r="C217" s="41">
        <v>48</v>
      </c>
      <c r="D217" s="41">
        <v>143</v>
      </c>
      <c r="E217">
        <v>1295</v>
      </c>
      <c r="F217" s="54">
        <v>3.9687500000000001E-2</v>
      </c>
      <c r="G217" s="40" t="s">
        <v>576</v>
      </c>
      <c r="H217" s="40" t="s">
        <v>577</v>
      </c>
      <c r="I217" s="41" t="s">
        <v>421</v>
      </c>
      <c r="J217" s="41" t="s">
        <v>18</v>
      </c>
      <c r="K217" s="41">
        <v>2</v>
      </c>
      <c r="L217" s="41" t="s">
        <v>27</v>
      </c>
      <c r="M217" s="11">
        <f>$B217</f>
        <v>213</v>
      </c>
      <c r="N217" s="11"/>
      <c r="O217" s="11"/>
      <c r="P217" s="6"/>
      <c r="Q217" s="6"/>
      <c r="R217" s="11"/>
      <c r="S217" s="6"/>
      <c r="U217" s="6">
        <f>$D217</f>
        <v>143</v>
      </c>
      <c r="V217" s="6"/>
      <c r="W217" s="6"/>
      <c r="X217" s="6"/>
      <c r="Y217" s="6"/>
      <c r="Z217" s="6"/>
      <c r="AA217" s="6"/>
    </row>
    <row r="218" spans="1:27" ht="15" customHeight="1" x14ac:dyDescent="0.3">
      <c r="A218" s="41">
        <v>294</v>
      </c>
      <c r="B218" s="41">
        <v>214</v>
      </c>
      <c r="C218" s="41">
        <v>49</v>
      </c>
      <c r="D218" s="41">
        <v>144</v>
      </c>
      <c r="E218">
        <v>1070</v>
      </c>
      <c r="F218" s="54">
        <v>3.9699074074074074E-2</v>
      </c>
      <c r="G218" s="40" t="s">
        <v>431</v>
      </c>
      <c r="H218" s="40" t="s">
        <v>578</v>
      </c>
      <c r="I218" s="41" t="s">
        <v>421</v>
      </c>
      <c r="J218" s="41" t="s">
        <v>47</v>
      </c>
      <c r="K218" s="41">
        <v>2</v>
      </c>
      <c r="L218" s="41" t="s">
        <v>27</v>
      </c>
      <c r="M218" s="6"/>
      <c r="N218" s="11">
        <f>$B218</f>
        <v>214</v>
      </c>
      <c r="O218" s="6"/>
      <c r="P218" s="6"/>
      <c r="Q218" s="11"/>
      <c r="R218" s="6"/>
      <c r="S218" s="6"/>
      <c r="U218" s="6"/>
      <c r="V218" s="6">
        <f>$D218</f>
        <v>144</v>
      </c>
      <c r="W218" s="6"/>
      <c r="X218" s="6"/>
      <c r="Y218" s="6"/>
      <c r="Z218" s="6"/>
      <c r="AA218" s="6"/>
    </row>
    <row r="219" spans="1:27" ht="15" customHeight="1" x14ac:dyDescent="0.3">
      <c r="A219" s="41">
        <v>295</v>
      </c>
      <c r="B219" s="41">
        <v>215</v>
      </c>
      <c r="E219">
        <v>1501</v>
      </c>
      <c r="F219" s="54">
        <v>3.9861111111111111E-2</v>
      </c>
      <c r="G219" s="40" t="s">
        <v>213</v>
      </c>
      <c r="H219" s="40" t="s">
        <v>134</v>
      </c>
      <c r="I219" s="41" t="s">
        <v>62</v>
      </c>
      <c r="J219" s="41" t="s">
        <v>20</v>
      </c>
      <c r="K219" s="41">
        <v>2</v>
      </c>
      <c r="L219" s="41" t="s">
        <v>27</v>
      </c>
      <c r="M219" s="6"/>
      <c r="N219" s="6"/>
      <c r="O219" s="11"/>
      <c r="P219" s="11"/>
      <c r="Q219" s="11">
        <f>$B219</f>
        <v>215</v>
      </c>
      <c r="R219" s="11"/>
      <c r="S219" s="6"/>
      <c r="U219" s="6"/>
      <c r="V219" s="6"/>
      <c r="W219" s="6"/>
      <c r="X219" s="6"/>
      <c r="Y219" s="6"/>
      <c r="Z219" s="6"/>
      <c r="AA219" s="6"/>
    </row>
    <row r="220" spans="1:27" ht="15" customHeight="1" x14ac:dyDescent="0.3">
      <c r="A220" s="41">
        <v>296</v>
      </c>
      <c r="B220" s="41">
        <v>216</v>
      </c>
      <c r="C220" s="41">
        <v>50</v>
      </c>
      <c r="D220" s="41">
        <v>145</v>
      </c>
      <c r="E220">
        <v>1521</v>
      </c>
      <c r="F220" s="54">
        <v>3.9976851851851854E-2</v>
      </c>
      <c r="G220" s="40" t="s">
        <v>512</v>
      </c>
      <c r="H220" s="40" t="s">
        <v>579</v>
      </c>
      <c r="I220" s="41" t="s">
        <v>421</v>
      </c>
      <c r="J220" s="41" t="s">
        <v>20</v>
      </c>
      <c r="K220" s="41">
        <v>2</v>
      </c>
      <c r="L220" s="41" t="s">
        <v>27</v>
      </c>
      <c r="M220" s="6"/>
      <c r="N220" s="11"/>
      <c r="O220" s="6"/>
      <c r="P220" s="6"/>
      <c r="Q220" s="11">
        <f>$B220</f>
        <v>216</v>
      </c>
      <c r="R220" s="6"/>
      <c r="S220" s="6"/>
      <c r="U220" s="6"/>
      <c r="V220" s="6"/>
      <c r="W220" s="6"/>
      <c r="X220" s="6"/>
      <c r="Y220" s="6">
        <f>$D220</f>
        <v>145</v>
      </c>
      <c r="Z220" s="6"/>
      <c r="AA220" s="6"/>
    </row>
    <row r="221" spans="1:27" ht="15" customHeight="1" x14ac:dyDescent="0.3">
      <c r="A221" s="41">
        <v>298</v>
      </c>
      <c r="B221" s="41">
        <v>217</v>
      </c>
      <c r="C221" s="41">
        <v>51</v>
      </c>
      <c r="D221" s="41">
        <v>146</v>
      </c>
      <c r="E221">
        <v>1411</v>
      </c>
      <c r="F221" s="54">
        <v>4.0092592592592589E-2</v>
      </c>
      <c r="G221" s="56" t="s">
        <v>619</v>
      </c>
      <c r="H221" s="56" t="s">
        <v>620</v>
      </c>
      <c r="I221" s="57" t="s">
        <v>421</v>
      </c>
      <c r="J221" s="57" t="s">
        <v>25</v>
      </c>
      <c r="K221" s="57">
        <v>2</v>
      </c>
      <c r="L221" s="57" t="s">
        <v>27</v>
      </c>
      <c r="M221" s="6"/>
      <c r="N221" s="6"/>
      <c r="O221" s="11">
        <f>$B221</f>
        <v>217</v>
      </c>
      <c r="P221" s="6"/>
      <c r="Q221" s="11"/>
      <c r="R221" s="6"/>
      <c r="S221" s="11"/>
      <c r="U221" s="6"/>
      <c r="V221" s="6"/>
      <c r="W221" s="6">
        <f>$D221</f>
        <v>146</v>
      </c>
      <c r="X221" s="6"/>
      <c r="Y221" s="6"/>
      <c r="Z221" s="6"/>
      <c r="AA221" s="6"/>
    </row>
    <row r="222" spans="1:27" ht="15" customHeight="1" x14ac:dyDescent="0.3">
      <c r="A222" s="41">
        <v>301</v>
      </c>
      <c r="B222" s="41">
        <v>218</v>
      </c>
      <c r="C222" s="41">
        <v>4</v>
      </c>
      <c r="D222" s="41">
        <v>147</v>
      </c>
      <c r="E222">
        <v>978</v>
      </c>
      <c r="F222" s="54">
        <v>4.0196759259259258E-2</v>
      </c>
      <c r="G222" s="40" t="s">
        <v>580</v>
      </c>
      <c r="H222" s="40" t="s">
        <v>581</v>
      </c>
      <c r="I222" s="41" t="s">
        <v>560</v>
      </c>
      <c r="J222" s="41" t="s">
        <v>48</v>
      </c>
      <c r="K222" s="41">
        <v>2</v>
      </c>
      <c r="L222" s="41" t="s">
        <v>27</v>
      </c>
      <c r="M222" s="6"/>
      <c r="N222" s="11"/>
      <c r="O222" s="6"/>
      <c r="P222" s="6"/>
      <c r="Q222" s="11"/>
      <c r="R222" s="11">
        <f>$B222</f>
        <v>218</v>
      </c>
      <c r="S222" s="6"/>
      <c r="U222" s="6"/>
      <c r="V222" s="6"/>
      <c r="W222" s="6"/>
      <c r="X222" s="6"/>
      <c r="Y222" s="6"/>
      <c r="Z222" s="6">
        <f>$D222</f>
        <v>147</v>
      </c>
      <c r="AA222" s="6"/>
    </row>
    <row r="223" spans="1:27" ht="15" customHeight="1" x14ac:dyDescent="0.3">
      <c r="A223" s="41">
        <v>304</v>
      </c>
      <c r="B223" s="41">
        <v>219</v>
      </c>
      <c r="D223" s="41"/>
      <c r="E223">
        <v>1130</v>
      </c>
      <c r="F223" s="54">
        <v>4.0428240740740737E-2</v>
      </c>
      <c r="G223" s="40" t="s">
        <v>216</v>
      </c>
      <c r="H223" s="40" t="s">
        <v>217</v>
      </c>
      <c r="I223" s="41" t="s">
        <v>62</v>
      </c>
      <c r="J223" s="41" t="s">
        <v>47</v>
      </c>
      <c r="K223" s="41">
        <v>2</v>
      </c>
      <c r="L223" s="41" t="s">
        <v>27</v>
      </c>
      <c r="M223" s="11"/>
      <c r="N223" s="11">
        <f>$B223</f>
        <v>219</v>
      </c>
      <c r="O223" s="11"/>
      <c r="P223" s="11"/>
      <c r="Q223" s="6"/>
      <c r="R223" s="6"/>
      <c r="S223" s="6"/>
      <c r="U223" s="6"/>
      <c r="V223" s="6"/>
      <c r="W223" s="6"/>
      <c r="X223" s="6"/>
      <c r="Y223" s="6"/>
      <c r="Z223" s="6"/>
      <c r="AA223" s="6"/>
    </row>
    <row r="224" spans="1:27" ht="15" customHeight="1" x14ac:dyDescent="0.3">
      <c r="A224" s="41">
        <v>307</v>
      </c>
      <c r="B224" s="41">
        <v>220</v>
      </c>
      <c r="D224" s="41"/>
      <c r="E224">
        <v>1331</v>
      </c>
      <c r="F224" s="54">
        <v>4.0543981481481486E-2</v>
      </c>
      <c r="G224" s="40" t="s">
        <v>218</v>
      </c>
      <c r="H224" s="40" t="s">
        <v>219</v>
      </c>
      <c r="I224" s="41" t="s">
        <v>62</v>
      </c>
      <c r="J224" s="41" t="s">
        <v>18</v>
      </c>
      <c r="K224" s="41">
        <v>2</v>
      </c>
      <c r="L224" s="41" t="s">
        <v>27</v>
      </c>
      <c r="M224" s="11">
        <f>$B224</f>
        <v>220</v>
      </c>
      <c r="N224" s="6"/>
      <c r="O224" s="11"/>
      <c r="P224" s="11"/>
      <c r="Q224" s="6"/>
      <c r="R224" s="11"/>
      <c r="S224" s="6"/>
      <c r="U224" s="6"/>
      <c r="V224" s="6"/>
      <c r="W224" s="6"/>
      <c r="X224" s="6"/>
      <c r="Y224" s="6"/>
      <c r="Z224" s="6"/>
      <c r="AA224" s="6"/>
    </row>
    <row r="225" spans="1:27" ht="15" customHeight="1" x14ac:dyDescent="0.3">
      <c r="A225" s="41">
        <v>308</v>
      </c>
      <c r="B225" s="41">
        <v>221</v>
      </c>
      <c r="C225" s="41">
        <v>72</v>
      </c>
      <c r="D225" s="41">
        <v>148</v>
      </c>
      <c r="E225">
        <v>1527</v>
      </c>
      <c r="F225" s="54">
        <v>4.0567129629629627E-2</v>
      </c>
      <c r="G225" s="40" t="s">
        <v>67</v>
      </c>
      <c r="H225" s="40" t="s">
        <v>353</v>
      </c>
      <c r="I225" s="41" t="s">
        <v>424</v>
      </c>
      <c r="J225" s="41" t="s">
        <v>20</v>
      </c>
      <c r="K225" s="41">
        <v>2</v>
      </c>
      <c r="L225" s="41" t="s">
        <v>27</v>
      </c>
      <c r="M225" s="6"/>
      <c r="N225" s="11"/>
      <c r="O225" s="6"/>
      <c r="P225" s="6"/>
      <c r="Q225" s="11">
        <f>$B225</f>
        <v>221</v>
      </c>
      <c r="R225" s="6"/>
      <c r="S225" s="6"/>
      <c r="U225" s="6"/>
      <c r="V225" s="6"/>
      <c r="W225" s="6"/>
      <c r="X225" s="6"/>
      <c r="Y225" s="6">
        <f>$D225</f>
        <v>148</v>
      </c>
      <c r="Z225" s="6"/>
      <c r="AA225" s="6"/>
    </row>
    <row r="226" spans="1:27" ht="15" customHeight="1" x14ac:dyDescent="0.3">
      <c r="A226" s="41">
        <v>310</v>
      </c>
      <c r="B226" s="41">
        <v>222</v>
      </c>
      <c r="C226" s="41">
        <v>5</v>
      </c>
      <c r="D226" s="41">
        <v>149</v>
      </c>
      <c r="E226">
        <v>1401</v>
      </c>
      <c r="F226" s="54">
        <v>4.069444444444445E-2</v>
      </c>
      <c r="G226" s="40" t="s">
        <v>496</v>
      </c>
      <c r="H226" s="40" t="s">
        <v>582</v>
      </c>
      <c r="I226" s="41" t="s">
        <v>560</v>
      </c>
      <c r="J226" s="41" t="s">
        <v>25</v>
      </c>
      <c r="K226" s="41">
        <v>2</v>
      </c>
      <c r="L226" s="41" t="s">
        <v>27</v>
      </c>
      <c r="M226" s="6"/>
      <c r="N226" s="11"/>
      <c r="O226" s="11">
        <f>$B226</f>
        <v>222</v>
      </c>
      <c r="P226" s="6"/>
      <c r="Q226" s="11"/>
      <c r="R226" s="6"/>
      <c r="S226" s="6"/>
      <c r="U226" s="6"/>
      <c r="V226" s="6"/>
      <c r="W226" s="6">
        <f>$D226</f>
        <v>149</v>
      </c>
      <c r="X226" s="6"/>
      <c r="Y226" s="6"/>
      <c r="Z226" s="6"/>
      <c r="AA226" s="6"/>
    </row>
    <row r="227" spans="1:27" ht="15" customHeight="1" x14ac:dyDescent="0.3">
      <c r="A227" s="41">
        <v>313</v>
      </c>
      <c r="B227" s="41">
        <v>223</v>
      </c>
      <c r="C227" s="41">
        <v>52</v>
      </c>
      <c r="D227" s="41">
        <v>150</v>
      </c>
      <c r="E227">
        <v>1054</v>
      </c>
      <c r="F227" s="54">
        <v>4.0775462962962965E-2</v>
      </c>
      <c r="G227" s="40" t="s">
        <v>430</v>
      </c>
      <c r="H227" s="40" t="s">
        <v>79</v>
      </c>
      <c r="I227" s="41" t="s">
        <v>421</v>
      </c>
      <c r="J227" s="41" t="s">
        <v>47</v>
      </c>
      <c r="K227" s="41">
        <v>2</v>
      </c>
      <c r="L227" s="41" t="s">
        <v>27</v>
      </c>
      <c r="M227" s="6"/>
      <c r="N227" s="11">
        <f>$B227</f>
        <v>223</v>
      </c>
      <c r="O227" s="6"/>
      <c r="P227" s="6"/>
      <c r="Q227" s="11"/>
      <c r="R227" s="6"/>
      <c r="S227" s="6"/>
      <c r="U227" s="6"/>
      <c r="V227" s="6">
        <f>$D227</f>
        <v>150</v>
      </c>
      <c r="W227" s="6"/>
      <c r="X227" s="6"/>
      <c r="Y227" s="6"/>
      <c r="Z227" s="6"/>
      <c r="AA227" s="6"/>
    </row>
    <row r="228" spans="1:27" ht="15" customHeight="1" x14ac:dyDescent="0.3">
      <c r="A228" s="41">
        <v>316</v>
      </c>
      <c r="B228" s="41">
        <v>224</v>
      </c>
      <c r="C228" s="41">
        <v>53</v>
      </c>
      <c r="D228" s="41">
        <v>151</v>
      </c>
      <c r="E228">
        <v>1145</v>
      </c>
      <c r="F228" s="54">
        <v>4.1134259259259259E-2</v>
      </c>
      <c r="G228" s="40" t="s">
        <v>512</v>
      </c>
      <c r="H228" s="40" t="s">
        <v>583</v>
      </c>
      <c r="I228" s="41" t="s">
        <v>421</v>
      </c>
      <c r="J228" s="41" t="s">
        <v>47</v>
      </c>
      <c r="K228" s="41">
        <v>2</v>
      </c>
      <c r="L228" s="41" t="s">
        <v>27</v>
      </c>
      <c r="M228" s="6"/>
      <c r="N228" s="11">
        <f>$B228</f>
        <v>224</v>
      </c>
      <c r="O228" s="6"/>
      <c r="P228" s="6"/>
      <c r="Q228" s="11"/>
      <c r="R228" s="6"/>
      <c r="S228" s="6"/>
      <c r="U228" s="6"/>
      <c r="V228" s="6">
        <f>$D228</f>
        <v>151</v>
      </c>
      <c r="W228" s="6"/>
      <c r="X228" s="6"/>
      <c r="Y228" s="6"/>
      <c r="Z228" s="6"/>
      <c r="AA228" s="6"/>
    </row>
    <row r="229" spans="1:27" ht="15" customHeight="1" x14ac:dyDescent="0.3">
      <c r="A229" s="41">
        <v>318</v>
      </c>
      <c r="B229" s="41">
        <v>225</v>
      </c>
      <c r="C229" s="41">
        <v>54</v>
      </c>
      <c r="D229" s="41">
        <v>152</v>
      </c>
      <c r="E229">
        <v>2049</v>
      </c>
      <c r="F229" s="54">
        <v>4.1354166666666671E-2</v>
      </c>
      <c r="G229" s="40" t="s">
        <v>452</v>
      </c>
      <c r="H229" s="40" t="s">
        <v>584</v>
      </c>
      <c r="I229" s="41" t="s">
        <v>421</v>
      </c>
      <c r="J229" s="41" t="s">
        <v>20</v>
      </c>
      <c r="K229" s="41">
        <v>2</v>
      </c>
      <c r="L229" s="41" t="s">
        <v>27</v>
      </c>
      <c r="M229" s="6"/>
      <c r="N229" s="11"/>
      <c r="O229" s="6"/>
      <c r="P229" s="6"/>
      <c r="Q229" s="11">
        <f>$B229</f>
        <v>225</v>
      </c>
      <c r="R229" s="6"/>
      <c r="S229" s="6"/>
      <c r="U229" s="6"/>
      <c r="V229" s="6"/>
      <c r="W229" s="6"/>
      <c r="X229" s="6"/>
      <c r="Y229" s="6">
        <f>$D229</f>
        <v>152</v>
      </c>
      <c r="Z229" s="6"/>
      <c r="AA229" s="6"/>
    </row>
    <row r="230" spans="1:27" ht="15" customHeight="1" x14ac:dyDescent="0.3">
      <c r="A230" s="41">
        <v>322</v>
      </c>
      <c r="B230" s="41">
        <v>226</v>
      </c>
      <c r="C230" s="41">
        <v>55</v>
      </c>
      <c r="D230" s="41">
        <v>153</v>
      </c>
      <c r="E230">
        <v>974</v>
      </c>
      <c r="F230" s="54">
        <v>4.1527777777777782E-2</v>
      </c>
      <c r="G230" s="40" t="s">
        <v>90</v>
      </c>
      <c r="H230" s="40" t="s">
        <v>585</v>
      </c>
      <c r="I230" s="41" t="s">
        <v>421</v>
      </c>
      <c r="J230" s="41" t="s">
        <v>48</v>
      </c>
      <c r="K230" s="41">
        <v>2</v>
      </c>
      <c r="L230" s="41" t="s">
        <v>27</v>
      </c>
      <c r="M230" s="6"/>
      <c r="N230" s="11"/>
      <c r="O230" s="6"/>
      <c r="P230" s="6"/>
      <c r="Q230" s="11"/>
      <c r="R230" s="11">
        <f>$B230</f>
        <v>226</v>
      </c>
      <c r="S230" s="6"/>
      <c r="U230" s="6"/>
      <c r="V230" s="6"/>
      <c r="W230" s="6"/>
      <c r="X230" s="6"/>
      <c r="Y230" s="6"/>
      <c r="Z230" s="6">
        <f>$D230</f>
        <v>153</v>
      </c>
      <c r="AA230" s="6"/>
    </row>
    <row r="231" spans="1:27" ht="15" customHeight="1" x14ac:dyDescent="0.3">
      <c r="A231" s="41">
        <v>324</v>
      </c>
      <c r="B231" s="41">
        <v>227</v>
      </c>
      <c r="E231">
        <v>2055</v>
      </c>
      <c r="F231" s="55">
        <v>4.206018518518518E-2</v>
      </c>
      <c r="G231" s="40" t="s">
        <v>222</v>
      </c>
      <c r="H231" s="40" t="s">
        <v>223</v>
      </c>
      <c r="I231" s="41" t="s">
        <v>62</v>
      </c>
      <c r="J231" s="41" t="s">
        <v>20</v>
      </c>
      <c r="K231" s="41">
        <v>2</v>
      </c>
      <c r="L231" s="41" t="s">
        <v>27</v>
      </c>
      <c r="M231" s="6"/>
      <c r="N231" s="6"/>
      <c r="O231" s="11"/>
      <c r="P231" s="6"/>
      <c r="Q231" s="11">
        <f>$B231</f>
        <v>227</v>
      </c>
      <c r="R231" s="6"/>
      <c r="S231" s="11"/>
      <c r="U231" s="6"/>
      <c r="V231" s="6"/>
      <c r="W231" s="6"/>
      <c r="X231" s="6"/>
      <c r="Y231" s="6"/>
      <c r="Z231" s="6"/>
      <c r="AA231" s="6"/>
    </row>
    <row r="232" spans="1:27" ht="15" customHeight="1" x14ac:dyDescent="0.3">
      <c r="A232" s="41">
        <v>325</v>
      </c>
      <c r="B232" s="41">
        <v>228</v>
      </c>
      <c r="C232" s="41">
        <v>22</v>
      </c>
      <c r="D232" s="41">
        <v>154</v>
      </c>
      <c r="E232">
        <v>929</v>
      </c>
      <c r="F232" s="55">
        <v>4.2222222222222217E-2</v>
      </c>
      <c r="G232" s="40" t="s">
        <v>496</v>
      </c>
      <c r="H232" s="40" t="s">
        <v>586</v>
      </c>
      <c r="I232" s="41" t="s">
        <v>445</v>
      </c>
      <c r="J232" s="41" t="s">
        <v>28</v>
      </c>
      <c r="K232" s="41">
        <v>2</v>
      </c>
      <c r="L232" s="41" t="s">
        <v>27</v>
      </c>
      <c r="M232" s="6"/>
      <c r="N232" s="11"/>
      <c r="O232" s="6"/>
      <c r="P232" s="6"/>
      <c r="Q232" s="11"/>
      <c r="R232" s="6"/>
      <c r="S232" s="11">
        <f>$B232</f>
        <v>228</v>
      </c>
      <c r="U232" s="6"/>
      <c r="V232" s="6"/>
      <c r="W232" s="6"/>
      <c r="X232" s="6"/>
      <c r="Y232" s="6"/>
      <c r="Z232" s="6"/>
      <c r="AA232" s="6">
        <f>$D232</f>
        <v>154</v>
      </c>
    </row>
    <row r="233" spans="1:27" ht="15" customHeight="1" x14ac:dyDescent="0.3">
      <c r="A233" s="41">
        <v>327</v>
      </c>
      <c r="B233" s="41">
        <v>229</v>
      </c>
      <c r="D233" s="41"/>
      <c r="E233">
        <v>1537</v>
      </c>
      <c r="F233" s="55">
        <v>4.238425925925926E-2</v>
      </c>
      <c r="G233" s="40" t="s">
        <v>224</v>
      </c>
      <c r="H233" s="40" t="s">
        <v>225</v>
      </c>
      <c r="I233" s="41" t="s">
        <v>62</v>
      </c>
      <c r="J233" s="41" t="s">
        <v>20</v>
      </c>
      <c r="K233" s="41">
        <v>2</v>
      </c>
      <c r="L233" s="41" t="s">
        <v>27</v>
      </c>
      <c r="M233" s="6"/>
      <c r="N233" s="6"/>
      <c r="O233" s="11"/>
      <c r="P233" s="11"/>
      <c r="Q233" s="11">
        <f>$B233</f>
        <v>229</v>
      </c>
      <c r="R233" s="11"/>
      <c r="S233" s="6"/>
      <c r="U233" s="6"/>
      <c r="V233" s="6"/>
      <c r="W233" s="6"/>
      <c r="X233" s="6"/>
      <c r="Y233" s="6"/>
      <c r="Z233" s="6"/>
      <c r="AA233" s="6"/>
    </row>
    <row r="234" spans="1:27" ht="15" customHeight="1" x14ac:dyDescent="0.3">
      <c r="A234" s="41">
        <v>329</v>
      </c>
      <c r="B234" s="41">
        <v>230</v>
      </c>
      <c r="D234" s="41"/>
      <c r="E234">
        <v>1055</v>
      </c>
      <c r="F234" s="55">
        <v>4.2662037037037033E-2</v>
      </c>
      <c r="G234" s="40" t="s">
        <v>226</v>
      </c>
      <c r="H234" s="40" t="s">
        <v>227</v>
      </c>
      <c r="I234" s="41" t="s">
        <v>62</v>
      </c>
      <c r="J234" s="41" t="s">
        <v>47</v>
      </c>
      <c r="K234" s="41">
        <v>2</v>
      </c>
      <c r="L234" s="41" t="s">
        <v>27</v>
      </c>
      <c r="M234" s="6"/>
      <c r="N234" s="11">
        <f>$B234</f>
        <v>230</v>
      </c>
      <c r="O234" s="11"/>
      <c r="P234" s="11"/>
      <c r="Q234" s="6"/>
      <c r="R234" s="11"/>
      <c r="S234" s="6"/>
      <c r="U234" s="6"/>
      <c r="V234" s="6"/>
      <c r="W234" s="6"/>
      <c r="X234" s="6"/>
      <c r="Y234" s="6"/>
      <c r="Z234" s="6"/>
      <c r="AA234" s="6"/>
    </row>
    <row r="235" spans="1:27" ht="15" customHeight="1" x14ac:dyDescent="0.3">
      <c r="A235" s="41">
        <v>344</v>
      </c>
      <c r="B235" s="41">
        <v>231</v>
      </c>
      <c r="C235" s="41">
        <v>56</v>
      </c>
      <c r="D235" s="41">
        <v>155</v>
      </c>
      <c r="E235">
        <v>1496</v>
      </c>
      <c r="F235" s="55">
        <v>4.3831018518518519E-2</v>
      </c>
      <c r="G235" s="40" t="s">
        <v>434</v>
      </c>
      <c r="H235" s="40" t="s">
        <v>587</v>
      </c>
      <c r="I235" s="41" t="s">
        <v>421</v>
      </c>
      <c r="J235" s="41" t="s">
        <v>20</v>
      </c>
      <c r="K235" s="41">
        <v>2</v>
      </c>
      <c r="L235" s="41" t="s">
        <v>27</v>
      </c>
      <c r="M235" s="6"/>
      <c r="N235" s="11"/>
      <c r="O235" s="6"/>
      <c r="P235" s="6"/>
      <c r="Q235" s="11">
        <f>$B235</f>
        <v>231</v>
      </c>
      <c r="R235" s="6"/>
      <c r="S235" s="6"/>
      <c r="U235" s="6"/>
      <c r="V235" s="6"/>
      <c r="W235" s="6"/>
      <c r="X235" s="6"/>
      <c r="Y235" s="6">
        <f>$D235</f>
        <v>155</v>
      </c>
      <c r="Z235" s="6"/>
      <c r="AA235" s="6"/>
    </row>
    <row r="236" spans="1:27" ht="15" customHeight="1" x14ac:dyDescent="0.3">
      <c r="A236" s="41">
        <v>346</v>
      </c>
      <c r="B236" s="41">
        <v>232</v>
      </c>
      <c r="D236" s="41"/>
      <c r="E236">
        <v>1502</v>
      </c>
      <c r="F236" s="55">
        <v>4.4074074074074071E-2</v>
      </c>
      <c r="G236" s="40" t="s">
        <v>108</v>
      </c>
      <c r="H236" s="40" t="s">
        <v>230</v>
      </c>
      <c r="I236" s="41" t="s">
        <v>62</v>
      </c>
      <c r="J236" s="41" t="s">
        <v>20</v>
      </c>
      <c r="K236" s="41">
        <v>2</v>
      </c>
      <c r="L236" s="41" t="s">
        <v>27</v>
      </c>
      <c r="M236" s="6"/>
      <c r="N236" s="11"/>
      <c r="O236" s="11"/>
      <c r="P236" s="11"/>
      <c r="Q236" s="11">
        <f>$B236</f>
        <v>232</v>
      </c>
      <c r="R236" s="6"/>
      <c r="S236" s="6"/>
      <c r="U236" s="6"/>
      <c r="V236" s="6"/>
      <c r="W236" s="6"/>
      <c r="X236" s="6"/>
      <c r="Y236" s="6"/>
      <c r="Z236" s="6"/>
      <c r="AA236" s="6"/>
    </row>
    <row r="237" spans="1:27" ht="15" customHeight="1" x14ac:dyDescent="0.3">
      <c r="A237" s="41">
        <v>350</v>
      </c>
      <c r="B237" s="41">
        <v>233</v>
      </c>
      <c r="C237" s="41">
        <v>23</v>
      </c>
      <c r="D237" s="41">
        <v>156</v>
      </c>
      <c r="E237">
        <v>2280</v>
      </c>
      <c r="F237" s="55">
        <v>4.4884259259259256E-2</v>
      </c>
      <c r="G237" s="40" t="s">
        <v>143</v>
      </c>
      <c r="H237" s="40" t="s">
        <v>588</v>
      </c>
      <c r="I237" s="41" t="s">
        <v>445</v>
      </c>
      <c r="J237" s="41" t="s">
        <v>47</v>
      </c>
      <c r="K237" s="41">
        <v>2</v>
      </c>
      <c r="L237" s="41" t="s">
        <v>27</v>
      </c>
      <c r="M237" s="6"/>
      <c r="N237" s="11">
        <f>$B237</f>
        <v>233</v>
      </c>
      <c r="O237" s="6"/>
      <c r="P237" s="6"/>
      <c r="Q237" s="11"/>
      <c r="R237" s="6"/>
      <c r="S237" s="6"/>
      <c r="U237" s="6"/>
      <c r="V237" s="6">
        <f>$D237</f>
        <v>156</v>
      </c>
      <c r="W237" s="6"/>
      <c r="X237" s="6"/>
      <c r="Y237" s="6"/>
      <c r="Z237" s="6"/>
      <c r="AA237" s="6"/>
    </row>
    <row r="238" spans="1:27" ht="15" customHeight="1" x14ac:dyDescent="0.3">
      <c r="A238" s="41">
        <v>352</v>
      </c>
      <c r="B238" s="41">
        <v>234</v>
      </c>
      <c r="C238" s="41">
        <v>24</v>
      </c>
      <c r="D238" s="41">
        <v>157</v>
      </c>
      <c r="E238">
        <v>2274</v>
      </c>
      <c r="F238" s="55">
        <v>4.5023148148148145E-2</v>
      </c>
      <c r="G238" s="40" t="s">
        <v>431</v>
      </c>
      <c r="H238" s="40" t="s">
        <v>589</v>
      </c>
      <c r="I238" s="41" t="s">
        <v>445</v>
      </c>
      <c r="J238" s="41" t="s">
        <v>47</v>
      </c>
      <c r="K238" s="41">
        <v>2</v>
      </c>
      <c r="L238" s="41" t="s">
        <v>27</v>
      </c>
      <c r="M238" s="6"/>
      <c r="N238" s="11">
        <f>$B238</f>
        <v>234</v>
      </c>
      <c r="O238" s="6"/>
      <c r="P238" s="6"/>
      <c r="Q238" s="11"/>
      <c r="R238" s="6"/>
      <c r="S238" s="6"/>
      <c r="U238" s="6"/>
      <c r="V238" s="6">
        <f>$D238</f>
        <v>157</v>
      </c>
      <c r="W238" s="6"/>
      <c r="X238" s="6"/>
      <c r="Y238" s="6"/>
      <c r="Z238" s="6"/>
      <c r="AA238" s="6"/>
    </row>
    <row r="239" spans="1:27" ht="15" customHeight="1" x14ac:dyDescent="0.3">
      <c r="A239" s="41">
        <v>354</v>
      </c>
      <c r="B239" s="41">
        <v>235</v>
      </c>
      <c r="D239" s="41"/>
      <c r="E239">
        <v>1524</v>
      </c>
      <c r="F239" s="55">
        <v>4.5335648148148146E-2</v>
      </c>
      <c r="G239" s="40" t="s">
        <v>231</v>
      </c>
      <c r="H239" s="40" t="s">
        <v>232</v>
      </c>
      <c r="I239" s="41" t="s">
        <v>62</v>
      </c>
      <c r="J239" s="41" t="s">
        <v>20</v>
      </c>
      <c r="K239" s="41">
        <v>2</v>
      </c>
      <c r="L239" s="41" t="s">
        <v>27</v>
      </c>
      <c r="M239" s="6"/>
      <c r="N239" s="11"/>
      <c r="O239" s="6"/>
      <c r="P239" s="11"/>
      <c r="Q239" s="11">
        <f>$B239</f>
        <v>235</v>
      </c>
      <c r="R239" s="6"/>
      <c r="S239" s="6"/>
      <c r="U239" s="6"/>
      <c r="V239" s="6"/>
      <c r="W239" s="6"/>
      <c r="X239" s="6"/>
      <c r="Y239" s="6"/>
      <c r="Z239" s="6"/>
      <c r="AA239" s="6"/>
    </row>
    <row r="240" spans="1:27" ht="15" customHeight="1" x14ac:dyDescent="0.3">
      <c r="A240" s="41">
        <v>355</v>
      </c>
      <c r="B240" s="41">
        <v>236</v>
      </c>
      <c r="C240" s="41">
        <v>57</v>
      </c>
      <c r="D240" s="41">
        <v>158</v>
      </c>
      <c r="E240">
        <v>2054</v>
      </c>
      <c r="F240" s="55">
        <v>4.5370370370370366E-2</v>
      </c>
      <c r="G240" s="40" t="s">
        <v>226</v>
      </c>
      <c r="H240" s="40" t="s">
        <v>590</v>
      </c>
      <c r="I240" s="41" t="s">
        <v>421</v>
      </c>
      <c r="J240" s="41" t="s">
        <v>20</v>
      </c>
      <c r="K240" s="41">
        <v>2</v>
      </c>
      <c r="L240" s="41" t="s">
        <v>27</v>
      </c>
      <c r="M240" s="6"/>
      <c r="N240" s="11"/>
      <c r="O240" s="6"/>
      <c r="P240" s="6"/>
      <c r="Q240" s="11">
        <f>$B240</f>
        <v>236</v>
      </c>
      <c r="R240" s="6"/>
      <c r="S240" s="6"/>
      <c r="U240" s="6"/>
      <c r="V240" s="6"/>
      <c r="W240" s="6"/>
      <c r="X240" s="6"/>
      <c r="Y240" s="6">
        <f>$D240</f>
        <v>158</v>
      </c>
      <c r="Z240" s="6"/>
      <c r="AA240" s="6"/>
    </row>
    <row r="241" spans="1:27" ht="15" customHeight="1" x14ac:dyDescent="0.3">
      <c r="A241" s="41">
        <v>359</v>
      </c>
      <c r="B241" s="41">
        <v>237</v>
      </c>
      <c r="C241" s="41">
        <v>6</v>
      </c>
      <c r="D241" s="41">
        <v>159</v>
      </c>
      <c r="E241">
        <v>1543</v>
      </c>
      <c r="F241" s="55">
        <v>4.5671296296296293E-2</v>
      </c>
      <c r="G241" s="40" t="s">
        <v>591</v>
      </c>
      <c r="H241" s="40" t="s">
        <v>334</v>
      </c>
      <c r="I241" s="41" t="s">
        <v>560</v>
      </c>
      <c r="J241" s="41" t="s">
        <v>20</v>
      </c>
      <c r="K241" s="41">
        <v>2</v>
      </c>
      <c r="L241" s="41" t="s">
        <v>27</v>
      </c>
      <c r="M241" s="6"/>
      <c r="N241" s="11"/>
      <c r="O241" s="6"/>
      <c r="P241" s="6"/>
      <c r="Q241" s="11">
        <f>$B241</f>
        <v>237</v>
      </c>
      <c r="R241" s="6"/>
      <c r="S241" s="6"/>
      <c r="U241" s="6"/>
      <c r="V241" s="6"/>
      <c r="W241" s="6"/>
      <c r="X241" s="6"/>
      <c r="Y241" s="6">
        <f>$D241</f>
        <v>159</v>
      </c>
      <c r="Z241" s="6"/>
      <c r="AA241" s="6"/>
    </row>
    <row r="242" spans="1:27" ht="15" customHeight="1" x14ac:dyDescent="0.3">
      <c r="A242" s="41">
        <v>363</v>
      </c>
      <c r="B242" s="41">
        <v>238</v>
      </c>
      <c r="C242" s="41">
        <v>25</v>
      </c>
      <c r="D242" s="41">
        <v>160</v>
      </c>
      <c r="E242">
        <v>1239</v>
      </c>
      <c r="F242" s="55">
        <v>4.6238425925925926E-2</v>
      </c>
      <c r="G242" s="40" t="s">
        <v>431</v>
      </c>
      <c r="H242" s="40" t="s">
        <v>206</v>
      </c>
      <c r="I242" s="41" t="s">
        <v>445</v>
      </c>
      <c r="J242" s="41" t="s">
        <v>24</v>
      </c>
      <c r="K242" s="41">
        <v>2</v>
      </c>
      <c r="L242" s="41" t="s">
        <v>27</v>
      </c>
      <c r="M242" s="6"/>
      <c r="N242" s="11"/>
      <c r="O242" s="6"/>
      <c r="P242" s="11">
        <f>$B242</f>
        <v>238</v>
      </c>
      <c r="Q242" s="11"/>
      <c r="R242" s="6"/>
      <c r="S242" s="6"/>
      <c r="U242" s="6"/>
      <c r="V242" s="6"/>
      <c r="W242" s="6"/>
      <c r="X242" s="6">
        <f>$D242</f>
        <v>160</v>
      </c>
      <c r="Y242" s="6"/>
      <c r="Z242" s="6"/>
      <c r="AA242" s="6"/>
    </row>
    <row r="243" spans="1:27" ht="15" customHeight="1" x14ac:dyDescent="0.3">
      <c r="A243" s="41">
        <v>364</v>
      </c>
      <c r="B243" s="41">
        <v>239</v>
      </c>
      <c r="E243">
        <v>1276</v>
      </c>
      <c r="F243" s="55">
        <v>4.6643518518518515E-2</v>
      </c>
      <c r="G243" s="40" t="s">
        <v>130</v>
      </c>
      <c r="H243" s="40" t="s">
        <v>233</v>
      </c>
      <c r="I243" s="41" t="s">
        <v>62</v>
      </c>
      <c r="J243" s="41" t="s">
        <v>18</v>
      </c>
      <c r="K243" s="41">
        <v>2</v>
      </c>
      <c r="L243" s="41" t="s">
        <v>27</v>
      </c>
      <c r="M243" s="11">
        <f>$B243</f>
        <v>239</v>
      </c>
      <c r="N243" s="11"/>
      <c r="O243" s="11"/>
      <c r="P243" s="6"/>
      <c r="Q243" s="11"/>
      <c r="R243" s="6"/>
      <c r="S243" s="6"/>
      <c r="U243" s="6"/>
      <c r="V243" s="6"/>
      <c r="W243" s="6"/>
      <c r="X243" s="6"/>
      <c r="Y243" s="6"/>
      <c r="Z243" s="6"/>
      <c r="AA243" s="6"/>
    </row>
    <row r="244" spans="1:27" ht="15" customHeight="1" x14ac:dyDescent="0.3">
      <c r="A244" s="41">
        <v>368</v>
      </c>
      <c r="B244" s="41">
        <v>240</v>
      </c>
      <c r="C244" s="41">
        <v>7</v>
      </c>
      <c r="D244" s="41">
        <v>161</v>
      </c>
      <c r="E244">
        <v>968</v>
      </c>
      <c r="F244" s="55">
        <v>4.7060185185185184E-2</v>
      </c>
      <c r="G244" s="40" t="s">
        <v>564</v>
      </c>
      <c r="H244" s="40" t="s">
        <v>592</v>
      </c>
      <c r="I244" s="41" t="s">
        <v>560</v>
      </c>
      <c r="J244" s="41" t="s">
        <v>48</v>
      </c>
      <c r="K244" s="41">
        <v>2</v>
      </c>
      <c r="L244" s="41" t="s">
        <v>27</v>
      </c>
      <c r="M244" s="6"/>
      <c r="N244" s="11"/>
      <c r="O244" s="6"/>
      <c r="P244" s="6"/>
      <c r="Q244" s="11"/>
      <c r="R244" s="11">
        <f>$B244</f>
        <v>240</v>
      </c>
      <c r="S244" s="6"/>
      <c r="U244" s="6"/>
      <c r="V244" s="6"/>
      <c r="W244" s="6"/>
      <c r="X244" s="6"/>
      <c r="Y244" s="6"/>
      <c r="Z244" s="6">
        <f>$D244</f>
        <v>161</v>
      </c>
      <c r="AA244" s="6"/>
    </row>
    <row r="245" spans="1:27" ht="15" customHeight="1" x14ac:dyDescent="0.3">
      <c r="A245" s="41">
        <v>372</v>
      </c>
      <c r="B245" s="41">
        <v>241</v>
      </c>
      <c r="C245" s="41"/>
      <c r="E245">
        <v>1420</v>
      </c>
      <c r="F245" s="55">
        <v>4.8449074074074075E-2</v>
      </c>
      <c r="G245" s="56" t="s">
        <v>224</v>
      </c>
      <c r="H245" s="56" t="s">
        <v>594</v>
      </c>
      <c r="I245" s="57" t="s">
        <v>62</v>
      </c>
      <c r="J245" s="57" t="s">
        <v>25</v>
      </c>
      <c r="K245" s="57">
        <v>2</v>
      </c>
      <c r="L245" s="57" t="s">
        <v>27</v>
      </c>
      <c r="M245" s="11"/>
      <c r="N245" s="6"/>
      <c r="O245" s="11">
        <f>$B245</f>
        <v>241</v>
      </c>
      <c r="P245" s="6"/>
      <c r="Q245" s="11"/>
      <c r="R245" s="6"/>
      <c r="S245" s="11"/>
      <c r="U245" s="6"/>
      <c r="V245" s="6"/>
      <c r="W245" s="6"/>
      <c r="X245" s="6"/>
      <c r="Y245" s="6"/>
      <c r="Z245" s="6"/>
      <c r="AA245" s="6"/>
    </row>
    <row r="246" spans="1:27" ht="15" customHeight="1" x14ac:dyDescent="0.25">
      <c r="A246" s="1"/>
      <c r="G246" s="31" t="s">
        <v>19</v>
      </c>
    </row>
    <row r="247" spans="1:27" ht="15" customHeight="1" x14ac:dyDescent="0.25">
      <c r="A247" s="1"/>
      <c r="G247" s="31"/>
    </row>
    <row r="248" spans="1:27" ht="15" customHeight="1" x14ac:dyDescent="0.25">
      <c r="A248" s="37" t="s">
        <v>18</v>
      </c>
      <c r="B248">
        <f t="shared" ref="B248:B254" si="0">COUNTIF(J:J,A248)</f>
        <v>35</v>
      </c>
      <c r="C248" s="1"/>
      <c r="H248" s="26" t="s">
        <v>14</v>
      </c>
      <c r="M248" s="26">
        <f>SUM(SMALL(M$5:M$245,{13,14,15,16,17,18,19,20,21,22,23,24}))</f>
        <v>1467</v>
      </c>
      <c r="N248" s="26">
        <f>SUM(SMALL(N$5:N$245,{13,14,15,16,17,18,19,20,21,22,23,24}))</f>
        <v>1114</v>
      </c>
      <c r="O248" s="26">
        <f>SUM(SMALL(O$5:O$245,{13,14,15,16,17,18,19,20,21,22,23,24}))</f>
        <v>1936</v>
      </c>
      <c r="P248" s="26">
        <f>SUM(SMALL(P$5:P$245,{13,14,15,16,17,18,19,20,21,22,23,24}))</f>
        <v>1085</v>
      </c>
      <c r="Q248" s="26">
        <f>SUM(SMALL(Q$5:Q$245,{13,14,15,16,17,18,19,20,21,22,23,24}))</f>
        <v>1961</v>
      </c>
      <c r="S248" s="26">
        <f>SUM(SMALL(S$5:S$245,{13,14,15,16,17,18,19,20,21,22,23,24}))</f>
        <v>668</v>
      </c>
      <c r="U248" s="26">
        <f>SUM(SMALL(U$5:U$245,{7,8,9,10,11,12}))</f>
        <v>417</v>
      </c>
      <c r="V248" s="26">
        <f>SUM(SMALL(V$5:V$245,{7,8,9,10,11,12}))</f>
        <v>251</v>
      </c>
      <c r="W248" s="26">
        <f>SUM(SMALL(W$5:W$245,{7,8,9,10,11,12}))</f>
        <v>550</v>
      </c>
      <c r="X248" s="26">
        <f>SUM(SMALL(X$5:X$245,{7,8,9,10,11,12}))</f>
        <v>296</v>
      </c>
      <c r="Y248" s="26">
        <f>SUM(SMALL(Y$5:Y$245,{7,8,9,10,11,12}))</f>
        <v>590</v>
      </c>
      <c r="Z248" s="26">
        <f>SUM(SMALL(Z$5:Z$245,{7,8,9,10,11,12}))</f>
        <v>616</v>
      </c>
      <c r="AA248" s="26">
        <f>SUM(SMALL(AA$5:AA$245,{7,8,9,10,11,12}))</f>
        <v>168</v>
      </c>
    </row>
    <row r="249" spans="1:27" ht="15" customHeight="1" x14ac:dyDescent="0.25">
      <c r="A249" s="37" t="s">
        <v>47</v>
      </c>
      <c r="B249">
        <f t="shared" si="0"/>
        <v>47</v>
      </c>
      <c r="H249" s="1"/>
      <c r="M249" s="26">
        <f>COUNT(SMALL(M$5:M$245,{13,14,15,16,17,18,19,20,21,22,23,24}))</f>
        <v>12</v>
      </c>
      <c r="N249" s="26">
        <f>COUNT(SMALL(N$5:N$245,{13,14,15,16,17,18,19,20,21,22,23,24}))</f>
        <v>12</v>
      </c>
      <c r="O249" s="26">
        <f>COUNT(SMALL(O$5:O$245,{13,14,15,16,17,18,19,20,21,22,23,24}))</f>
        <v>12</v>
      </c>
      <c r="P249" s="26">
        <f>COUNT(SMALL(P$5:P$245,{13,14,15,16,17,18,19,20,21,22,23,24}))</f>
        <v>12</v>
      </c>
      <c r="Q249" s="26">
        <f>COUNT(SMALL(Q$5:Q$245,{13,14,15,16,17,18,19,20,21,22,23,24}))</f>
        <v>12</v>
      </c>
      <c r="S249" s="26">
        <f>COUNT(SMALL(S$5:S$245,{13,14,15,16,17,18,19,20,21,22,23,24}))</f>
        <v>12</v>
      </c>
      <c r="U249" s="26">
        <f>COUNT(SMALL(U$5:U$245,{7,8,9,10,11,12}))</f>
        <v>6</v>
      </c>
      <c r="V249" s="26">
        <f>COUNT(SMALL(V$5:V$245,{7,8,9,10,11,12}))</f>
        <v>6</v>
      </c>
      <c r="W249" s="26">
        <f>COUNT(SMALL(W$5:W$245,{7,8,9,10,11,12}))</f>
        <v>6</v>
      </c>
      <c r="X249" s="26">
        <f>COUNT(SMALL(X$5:X$245,{7,8,9,10,11,12}))</f>
        <v>6</v>
      </c>
      <c r="Y249" s="26">
        <f>COUNT(SMALL(Y$5:Y$245,{7,8,9,10,11,12}))</f>
        <v>6</v>
      </c>
      <c r="Z249" s="26">
        <f>COUNT(SMALL(Z$5:Z$245,{7,8,9,10,11,12}))</f>
        <v>6</v>
      </c>
      <c r="AA249" s="26">
        <f>COUNT(SMALL(AA$5:AA$245,{7,8,9,10,11,12}))</f>
        <v>6</v>
      </c>
    </row>
    <row r="250" spans="1:27" ht="15" customHeight="1" x14ac:dyDescent="0.25">
      <c r="A250" s="37" t="s">
        <v>25</v>
      </c>
      <c r="B250">
        <f t="shared" si="0"/>
        <v>31</v>
      </c>
      <c r="H250" s="1"/>
    </row>
    <row r="251" spans="1:27" ht="15" customHeight="1" x14ac:dyDescent="0.25">
      <c r="A251" s="37" t="s">
        <v>24</v>
      </c>
      <c r="B251">
        <f t="shared" si="0"/>
        <v>36</v>
      </c>
      <c r="H251" s="27" t="s">
        <v>15</v>
      </c>
      <c r="N251" s="27">
        <f>SUM(SMALL(N$5:N$245,{25,26,27,28,29,30,31,32,33,34,35,36}))</f>
        <v>2059</v>
      </c>
      <c r="P251" s="27">
        <f>SUM(SMALL(P$5:P$245,{25,26,27,28,29,30,31,32,33,34,35,36}))</f>
        <v>1965</v>
      </c>
      <c r="Q251" s="27">
        <f>SUM(SMALL(Q$5:Q$245,{25,26,27,28,29,30,31,32,33,34,35,36}))</f>
        <v>2552</v>
      </c>
      <c r="S251" s="27">
        <f>SUM(SMALL(S$5:S$245,{25,26,27,28,29,30,31,32,33,34,35,36}))</f>
        <v>1641</v>
      </c>
      <c r="U251" s="27">
        <f>SUM(SMALL(U$5:U$245,{13,14,15,16,17,18}))</f>
        <v>655</v>
      </c>
      <c r="V251" s="27">
        <f>SUM(SMALL(V$5:V$245,{13,14,15,16,17,18}))</f>
        <v>413</v>
      </c>
      <c r="W251" s="27">
        <f>SUM(SMALL(W$5:W$245,{13,14,15,16,17,18}))</f>
        <v>734</v>
      </c>
      <c r="X251" s="27">
        <f>SUM(SMALL(X$5:X$245,{13,14,15,16,17,18}))</f>
        <v>403</v>
      </c>
      <c r="Y251" s="27">
        <f>SUM(SMALL(Y$5:Y$245,{13,14,15,16,17,18}))</f>
        <v>789</v>
      </c>
      <c r="AA251" s="27">
        <f>SUM(SMALL(AA$5:AA$245,{13,14,15,16,17,18}))</f>
        <v>468</v>
      </c>
    </row>
    <row r="252" spans="1:27" ht="15" customHeight="1" x14ac:dyDescent="0.25">
      <c r="A252" s="37" t="s">
        <v>20</v>
      </c>
      <c r="B252">
        <f t="shared" si="0"/>
        <v>41</v>
      </c>
      <c r="H252" s="1"/>
      <c r="N252" s="27">
        <f>COUNT(SMALL(N$5:N$245,{25,26,27,28,29,30,31,32,33,34,35,36}))</f>
        <v>12</v>
      </c>
      <c r="P252" s="27">
        <f>COUNT(SMALL(P$5:P$245,{25,26,27,28,29,30,31,32,33,34,35,36}))</f>
        <v>12</v>
      </c>
      <c r="Q252" s="27">
        <f>COUNT(SMALL(Q$5:Q$245,{25,26,27,28,29,30,31,32,33,34,35,36}))</f>
        <v>12</v>
      </c>
      <c r="S252" s="27">
        <f>COUNT(SMALL(S$5:S$245,{25,26,27,28,29,30,31,32,33,34,35,36}))</f>
        <v>12</v>
      </c>
      <c r="U252" s="27">
        <f>COUNT(SMALL(U$5:U$245,{13,14,15,16,17,18}))</f>
        <v>6</v>
      </c>
      <c r="V252" s="27">
        <f>COUNT(SMALL(V$5:V$245,{13,14,15,16,17,18}))</f>
        <v>6</v>
      </c>
      <c r="W252" s="27">
        <f>COUNT(SMALL(W$5:W$245,{13,14,15,16,17,18}))</f>
        <v>6</v>
      </c>
      <c r="X252" s="27">
        <f>COUNT(SMALL(X$5:X$245,{13,14,15,16,17,18}))</f>
        <v>6</v>
      </c>
      <c r="Y252" s="27">
        <f>COUNT(SMALL(Y$5:Y$245,{13,14,15,16,17,18}))</f>
        <v>6</v>
      </c>
      <c r="AA252" s="27">
        <f>COUNT(SMALL(AA$5:AA$245,{13,14,15,16,17,18}))</f>
        <v>6</v>
      </c>
    </row>
    <row r="253" spans="1:27" ht="15" customHeight="1" x14ac:dyDescent="0.25">
      <c r="A253" s="37" t="s">
        <v>48</v>
      </c>
      <c r="B253">
        <f t="shared" si="0"/>
        <v>15</v>
      </c>
      <c r="H253" s="1"/>
    </row>
    <row r="254" spans="1:27" ht="15" customHeight="1" x14ac:dyDescent="0.25">
      <c r="A254" s="37" t="s">
        <v>28</v>
      </c>
      <c r="B254">
        <f t="shared" si="0"/>
        <v>36</v>
      </c>
      <c r="H254" s="36" t="s">
        <v>16</v>
      </c>
      <c r="V254" s="25">
        <f>SUM(SMALL(V$5:V$245,{19,20,21,22,23,24}))</f>
        <v>681</v>
      </c>
      <c r="X254" s="25">
        <f>SUM(SMALL(X$5:X$245,{19,20,21,22,23,24}))</f>
        <v>622</v>
      </c>
      <c r="Y254" s="25">
        <f>SUM(SMALL(Y$5:Y$245,{19,20,21,22,23,24}))</f>
        <v>900</v>
      </c>
    </row>
    <row r="255" spans="1:27" ht="15" customHeight="1" x14ac:dyDescent="0.3">
      <c r="A255" s="37"/>
      <c r="B255" s="2">
        <f>SUM(B248:B254)</f>
        <v>241</v>
      </c>
      <c r="D255" s="41">
        <f>B255+10</f>
        <v>251</v>
      </c>
      <c r="H255" s="1"/>
      <c r="V255" s="25">
        <f>COUNT(SMALL(V$5:V$245,{19,20,21,22,23,24}))</f>
        <v>6</v>
      </c>
      <c r="X255" s="25">
        <f>COUNT(SMALL(X$5:X$245,{19,20,21,22,23,24}))</f>
        <v>6</v>
      </c>
      <c r="Y255" s="25">
        <f>COUNT(SMALL(Y$5:Y$245,{19,20,21,22,23,24}))</f>
        <v>6</v>
      </c>
    </row>
    <row r="256" spans="1:27" ht="15" customHeight="1" x14ac:dyDescent="0.25">
      <c r="H256" s="1"/>
    </row>
    <row r="257" spans="7:27" ht="15" customHeight="1" x14ac:dyDescent="0.25">
      <c r="H257" s="37" t="s">
        <v>17</v>
      </c>
      <c r="V257" s="1">
        <f>SUM(SMALL(V$5:V$245,{25,26,27,28,29,30}))</f>
        <v>828</v>
      </c>
    </row>
    <row r="258" spans="7:27" ht="15" customHeight="1" x14ac:dyDescent="0.25">
      <c r="H258" s="37"/>
      <c r="V258" s="1">
        <f>COUNT(SMALL(V$5:V$245,{25,26,27,28,29,30}))</f>
        <v>6</v>
      </c>
    </row>
    <row r="259" spans="7:27" ht="15" customHeight="1" x14ac:dyDescent="0.25">
      <c r="H259" s="1"/>
    </row>
    <row r="260" spans="7:27" ht="15" customHeight="1" x14ac:dyDescent="0.25">
      <c r="M260" s="1">
        <f t="shared" ref="M260:S260" si="1">INT(COUNTA(M5:M246)/12)</f>
        <v>2</v>
      </c>
      <c r="N260" s="1">
        <f t="shared" si="1"/>
        <v>3</v>
      </c>
      <c r="O260" s="1">
        <f t="shared" si="1"/>
        <v>2</v>
      </c>
      <c r="P260" s="1">
        <f t="shared" si="1"/>
        <v>3</v>
      </c>
      <c r="Q260" s="1">
        <f t="shared" si="1"/>
        <v>3</v>
      </c>
      <c r="R260" s="1">
        <f t="shared" si="1"/>
        <v>1</v>
      </c>
      <c r="S260" s="1">
        <f t="shared" si="1"/>
        <v>3</v>
      </c>
      <c r="U260" s="1">
        <f t="shared" ref="U260:AA260" si="2">INT(COUNTA(U5:U246)/6)</f>
        <v>3</v>
      </c>
      <c r="V260" s="1">
        <f t="shared" si="2"/>
        <v>5</v>
      </c>
      <c r="W260" s="1">
        <f t="shared" si="2"/>
        <v>3</v>
      </c>
      <c r="X260" s="1">
        <f t="shared" si="2"/>
        <v>4</v>
      </c>
      <c r="Y260" s="1">
        <f t="shared" si="2"/>
        <v>4</v>
      </c>
      <c r="Z260" s="1">
        <f t="shared" si="2"/>
        <v>2</v>
      </c>
      <c r="AA260" s="1">
        <f t="shared" si="2"/>
        <v>3</v>
      </c>
    </row>
    <row r="263" spans="7:27" ht="15" customHeight="1" x14ac:dyDescent="0.25">
      <c r="G263" s="23"/>
    </row>
  </sheetData>
  <sortState xmlns:xlrd2="http://schemas.microsoft.com/office/spreadsheetml/2017/richdata2" ref="A5:AB245">
    <sortCondition ref="A5:A245"/>
  </sortState>
  <phoneticPr fontId="0" type="noConversion"/>
  <conditionalFormatting sqref="E5:E62">
    <cfRule type="duplicateValues" dxfId="0" priority="1"/>
  </conditionalFormatting>
  <pageMargins left="0.75" right="0.75" top="1.1499999999999999" bottom="1.23" header="0.5" footer="0.5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Team</vt:lpstr>
      <vt:lpstr>Women</vt:lpstr>
      <vt:lpstr>Men</vt:lpstr>
      <vt:lpstr>D2NON</vt:lpstr>
      <vt:lpstr>Men!Print_Area</vt:lpstr>
      <vt:lpstr>Women!Print_Area</vt:lpstr>
      <vt:lpstr>Men!Print_Titles</vt:lpstr>
      <vt:lpstr>Women!Print_Titles</vt:lpstr>
    </vt:vector>
  </TitlesOfParts>
  <Company>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Holgate</dc:creator>
  <cp:lastModifiedBy>Paul Holgate</cp:lastModifiedBy>
  <cp:lastPrinted>2013-05-15T00:31:36Z</cp:lastPrinted>
  <dcterms:created xsi:type="dcterms:W3CDTF">2007-05-16T16:50:18Z</dcterms:created>
  <dcterms:modified xsi:type="dcterms:W3CDTF">2025-06-13T17:27:48Z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